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Questa_cartella_di_lavoro" defaultThemeVersion="124226"/>
  <bookViews>
    <workbookView xWindow="240" yWindow="480" windowWidth="18060" windowHeight="6690"/>
  </bookViews>
  <sheets>
    <sheet name="Riepilogo" sheetId="22" r:id="rId1"/>
    <sheet name="Capranica prenestina" sheetId="14" r:id="rId2"/>
    <sheet name="Carpineto Romano" sheetId="15" r:id="rId3"/>
    <sheet name="Colleferro" sheetId="16" r:id="rId4"/>
    <sheet name="Gavignano" sheetId="17" r:id="rId5"/>
    <sheet name="Genazzano" sheetId="19" r:id="rId6"/>
    <sheet name="Gorga" sheetId="18" r:id="rId7"/>
    <sheet name="Labico" sheetId="20" r:id="rId8"/>
    <sheet name="Nemi" sheetId="21" r:id="rId9"/>
    <sheet name="Segni" sheetId="24" r:id="rId10"/>
    <sheet name="Totale" sheetId="25" r:id="rId11"/>
    <sheet name="Foglio25" sheetId="26" r:id="rId12"/>
  </sheets>
  <definedNames>
    <definedName name="_xlnm.Print_Area" localSheetId="3">Colleferro!$A$1:$N$27</definedName>
    <definedName name="_xlnm.Print_Area" localSheetId="0">Riepilogo!$A$1:$K$29</definedName>
  </definedNames>
  <calcPr calcId="145621"/>
</workbook>
</file>

<file path=xl/calcChain.xml><?xml version="1.0" encoding="utf-8"?>
<calcChain xmlns="http://schemas.openxmlformats.org/spreadsheetml/2006/main">
  <c r="J32" i="22" l="1"/>
  <c r="M15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C15" i="24"/>
  <c r="D15" i="24"/>
  <c r="E15" i="24"/>
  <c r="F15" i="24"/>
  <c r="G15" i="24"/>
  <c r="H15" i="24"/>
  <c r="I15" i="24"/>
  <c r="J15" i="24"/>
  <c r="K15" i="24"/>
  <c r="L15" i="24"/>
  <c r="N15" i="24"/>
  <c r="C14" i="24"/>
  <c r="D14" i="24"/>
  <c r="E14" i="24"/>
  <c r="F14" i="24"/>
  <c r="G14" i="24"/>
  <c r="H14" i="24"/>
  <c r="I14" i="24"/>
  <c r="J14" i="24"/>
  <c r="K14" i="24"/>
  <c r="L14" i="24"/>
  <c r="M14" i="24"/>
  <c r="N14" i="24"/>
  <c r="B16" i="24"/>
  <c r="B15" i="24"/>
  <c r="B14" i="24"/>
  <c r="I32" i="22"/>
  <c r="I19" i="22"/>
  <c r="N11" i="21"/>
  <c r="N15" i="21"/>
  <c r="I12" i="22"/>
  <c r="I8" i="22"/>
  <c r="I6" i="22"/>
  <c r="I4" i="22"/>
  <c r="I3" i="22"/>
  <c r="N16" i="21"/>
  <c r="I10" i="22"/>
  <c r="E16" i="21"/>
  <c r="F16" i="21"/>
  <c r="G16" i="21"/>
  <c r="H16" i="21"/>
  <c r="I16" i="21"/>
  <c r="J16" i="21"/>
  <c r="K16" i="21"/>
  <c r="L16" i="21"/>
  <c r="M16" i="21"/>
  <c r="E15" i="21"/>
  <c r="F15" i="21"/>
  <c r="G15" i="21"/>
  <c r="H15" i="21"/>
  <c r="I15" i="21"/>
  <c r="J15" i="21"/>
  <c r="K15" i="21"/>
  <c r="L15" i="21"/>
  <c r="M15" i="21"/>
  <c r="E14" i="21"/>
  <c r="F14" i="21"/>
  <c r="G14" i="21"/>
  <c r="H14" i="21"/>
  <c r="I14" i="21"/>
  <c r="J14" i="21"/>
  <c r="K14" i="21"/>
  <c r="L14" i="21"/>
  <c r="M14" i="21"/>
  <c r="N14" i="21"/>
  <c r="C14" i="21"/>
  <c r="D14" i="21"/>
  <c r="C15" i="21"/>
  <c r="D15" i="21"/>
  <c r="C16" i="21"/>
  <c r="D16" i="21"/>
  <c r="B16" i="21"/>
  <c r="B15" i="21"/>
  <c r="B14" i="21"/>
  <c r="C15" i="20"/>
  <c r="D15" i="20"/>
  <c r="E15" i="20"/>
  <c r="F15" i="20"/>
  <c r="G15" i="20"/>
  <c r="H15" i="20"/>
  <c r="I15" i="20"/>
  <c r="J15" i="20"/>
  <c r="K15" i="20"/>
  <c r="L15" i="20"/>
  <c r="M15" i="20"/>
  <c r="N15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B15" i="20"/>
  <c r="B14" i="20"/>
  <c r="B13" i="20"/>
  <c r="C15" i="18"/>
  <c r="D15" i="18"/>
  <c r="E15" i="18"/>
  <c r="F15" i="18"/>
  <c r="G15" i="18"/>
  <c r="H15" i="18"/>
  <c r="I15" i="18"/>
  <c r="J15" i="18"/>
  <c r="K15" i="18"/>
  <c r="L15" i="18"/>
  <c r="M15" i="18"/>
  <c r="N15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B14" i="18"/>
  <c r="B13" i="18"/>
  <c r="B15" i="18" s="1"/>
  <c r="C29" i="19"/>
  <c r="D29" i="19"/>
  <c r="E29" i="19"/>
  <c r="F29" i="19"/>
  <c r="G29" i="19"/>
  <c r="H29" i="19"/>
  <c r="I29" i="19"/>
  <c r="J29" i="19"/>
  <c r="K29" i="19"/>
  <c r="L29" i="19"/>
  <c r="M29" i="19"/>
  <c r="N29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B14" i="17"/>
  <c r="B28" i="19"/>
  <c r="B27" i="19"/>
  <c r="B29" i="19" s="1"/>
  <c r="C15" i="17"/>
  <c r="D15" i="17"/>
  <c r="E15" i="17"/>
  <c r="F15" i="17"/>
  <c r="G15" i="17"/>
  <c r="H15" i="17"/>
  <c r="I15" i="17"/>
  <c r="J15" i="17"/>
  <c r="K15" i="17"/>
  <c r="L15" i="17"/>
  <c r="M15" i="17"/>
  <c r="N15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5" i="17"/>
  <c r="B13" i="17"/>
  <c r="C31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C29" i="16"/>
  <c r="D29" i="16"/>
  <c r="D31" i="16" s="1"/>
  <c r="E29" i="16"/>
  <c r="E31" i="16" s="1"/>
  <c r="F29" i="16"/>
  <c r="F31" i="16" s="1"/>
  <c r="G29" i="16"/>
  <c r="G31" i="16" s="1"/>
  <c r="H29" i="16"/>
  <c r="H31" i="16" s="1"/>
  <c r="I29" i="16"/>
  <c r="I31" i="16" s="1"/>
  <c r="J29" i="16"/>
  <c r="J31" i="16" s="1"/>
  <c r="K29" i="16"/>
  <c r="K31" i="16" s="1"/>
  <c r="L29" i="16"/>
  <c r="L31" i="16" s="1"/>
  <c r="M29" i="16"/>
  <c r="M31" i="16" s="1"/>
  <c r="N29" i="16"/>
  <c r="N31" i="16" s="1"/>
  <c r="B31" i="16"/>
  <c r="B30" i="16"/>
  <c r="B29" i="16"/>
  <c r="C15" i="15"/>
  <c r="D15" i="15"/>
  <c r="E15" i="15"/>
  <c r="F15" i="15"/>
  <c r="G15" i="15"/>
  <c r="H15" i="15"/>
  <c r="I15" i="15"/>
  <c r="J15" i="15"/>
  <c r="K15" i="15"/>
  <c r="L15" i="15"/>
  <c r="M15" i="15"/>
  <c r="N15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5" i="15"/>
  <c r="B14" i="15"/>
  <c r="B13" i="15"/>
  <c r="C12" i="14"/>
  <c r="D12" i="14"/>
  <c r="E12" i="14"/>
  <c r="F12" i="14"/>
  <c r="G12" i="14"/>
  <c r="H12" i="14"/>
  <c r="I12" i="14"/>
  <c r="J12" i="14"/>
  <c r="K12" i="14"/>
  <c r="L12" i="14"/>
  <c r="M12" i="14"/>
  <c r="N12" i="14"/>
  <c r="C11" i="14"/>
  <c r="D11" i="14"/>
  <c r="E11" i="14"/>
  <c r="F11" i="14"/>
  <c r="G11" i="14"/>
  <c r="H11" i="14"/>
  <c r="I11" i="14"/>
  <c r="J11" i="14"/>
  <c r="K11" i="14"/>
  <c r="L11" i="14"/>
  <c r="M11" i="14"/>
  <c r="N11" i="14"/>
  <c r="B11" i="14"/>
  <c r="D10" i="14"/>
  <c r="E10" i="14"/>
  <c r="F10" i="14"/>
  <c r="G10" i="14"/>
  <c r="H10" i="14"/>
  <c r="I10" i="14"/>
  <c r="J10" i="14"/>
  <c r="K10" i="14"/>
  <c r="L10" i="14"/>
  <c r="M10" i="14"/>
  <c r="N10" i="14"/>
  <c r="C10" i="14"/>
  <c r="B10" i="14"/>
  <c r="B12" i="14" l="1"/>
  <c r="B31" i="22"/>
  <c r="K30" i="22"/>
  <c r="J31" i="22"/>
  <c r="J33" i="22" s="1"/>
  <c r="I31" i="22"/>
  <c r="I33" i="22" s="1"/>
  <c r="H32" i="22"/>
  <c r="H33" i="22" s="1"/>
  <c r="H31" i="22"/>
  <c r="G32" i="22"/>
  <c r="G31" i="22"/>
  <c r="G33" i="22" s="1"/>
  <c r="F32" i="22"/>
  <c r="F33" i="22" s="1"/>
  <c r="F31" i="22"/>
  <c r="E32" i="22"/>
  <c r="E31" i="22"/>
  <c r="E33" i="22" s="1"/>
  <c r="D32" i="22"/>
  <c r="D33" i="22" s="1"/>
  <c r="D31" i="22"/>
  <c r="C32" i="22"/>
  <c r="C31" i="22"/>
  <c r="C33" i="22" s="1"/>
  <c r="B32" i="22"/>
  <c r="B33" i="22" s="1"/>
  <c r="B9" i="22" l="1"/>
  <c r="N7" i="14"/>
  <c r="M10" i="15"/>
  <c r="N10" i="21" l="1"/>
  <c r="M12" i="21"/>
  <c r="M11" i="21"/>
  <c r="M11" i="18"/>
  <c r="L10" i="18"/>
  <c r="S6" i="19"/>
  <c r="B12" i="22"/>
  <c r="B8" i="22"/>
  <c r="B5" i="22"/>
  <c r="B4" i="22"/>
  <c r="M7" i="14"/>
  <c r="M8" i="14" s="1"/>
  <c r="N3" i="14"/>
  <c r="N4" i="14"/>
  <c r="N5" i="14"/>
  <c r="N2" i="14"/>
  <c r="R11" i="16" l="1"/>
  <c r="L12" i="21" l="1"/>
  <c r="N7" i="21"/>
  <c r="I9" i="22" s="1"/>
  <c r="L11" i="21"/>
  <c r="L10" i="15"/>
  <c r="K22" i="16" l="1"/>
  <c r="J11" i="21"/>
  <c r="J12" i="21" s="1"/>
  <c r="N9" i="21"/>
  <c r="I11" i="21"/>
  <c r="I12" i="21" s="1"/>
  <c r="H11" i="21"/>
  <c r="G11" i="21"/>
  <c r="G12" i="21" s="1"/>
  <c r="F11" i="21"/>
  <c r="E11" i="21"/>
  <c r="E12" i="21" s="1"/>
  <c r="D11" i="21"/>
  <c r="C11" i="21"/>
  <c r="C12" i="21" s="1"/>
  <c r="B11" i="21"/>
  <c r="B12" i="21" s="1"/>
  <c r="D12" i="21"/>
  <c r="F12" i="21"/>
  <c r="H12" i="21"/>
  <c r="K11" i="21"/>
  <c r="K12" i="21" s="1"/>
  <c r="K10" i="18"/>
  <c r="N12" i="19"/>
  <c r="N11" i="19"/>
  <c r="K24" i="16" l="1"/>
  <c r="K26" i="16" s="1"/>
  <c r="N16" i="16"/>
  <c r="D17" i="22" s="1"/>
  <c r="K17" i="22" s="1"/>
  <c r="N15" i="16"/>
  <c r="D16" i="22" s="1"/>
  <c r="K16" i="22" s="1"/>
  <c r="K10" i="15"/>
  <c r="H14" i="22" l="1"/>
  <c r="H25" i="22" s="1"/>
  <c r="H12" i="22"/>
  <c r="H10" i="22"/>
  <c r="H9" i="22"/>
  <c r="H8" i="22"/>
  <c r="H6" i="22"/>
  <c r="H4" i="22"/>
  <c r="B25" i="22"/>
  <c r="I25" i="22"/>
  <c r="B21" i="19"/>
  <c r="B22" i="19" l="1"/>
  <c r="B23" i="19" s="1"/>
  <c r="B24" i="19" l="1"/>
  <c r="B25" i="19"/>
  <c r="C21" i="19"/>
  <c r="D21" i="19"/>
  <c r="E21" i="19"/>
  <c r="F21" i="19"/>
  <c r="G21" i="19"/>
  <c r="H21" i="19"/>
  <c r="I21" i="19"/>
  <c r="J21" i="19"/>
  <c r="K21" i="19"/>
  <c r="L21" i="19"/>
  <c r="M21" i="19"/>
  <c r="C10" i="19"/>
  <c r="D10" i="19"/>
  <c r="E10" i="19"/>
  <c r="F10" i="19"/>
  <c r="G10" i="19"/>
  <c r="H10" i="19"/>
  <c r="I10" i="19"/>
  <c r="J10" i="19"/>
  <c r="K10" i="19"/>
  <c r="L10" i="19"/>
  <c r="M10" i="19"/>
  <c r="B10" i="19"/>
  <c r="H11" i="16"/>
  <c r="C22" i="16"/>
  <c r="D22" i="16"/>
  <c r="E22" i="16"/>
  <c r="F22" i="16"/>
  <c r="G22" i="16"/>
  <c r="H22" i="16"/>
  <c r="I22" i="16"/>
  <c r="J22" i="16"/>
  <c r="L22" i="16"/>
  <c r="M22" i="16"/>
  <c r="B22" i="16"/>
  <c r="B24" i="16" s="1"/>
  <c r="H13" i="22"/>
  <c r="M22" i="19" l="1"/>
  <c r="M24" i="19" s="1"/>
  <c r="L22" i="19"/>
  <c r="L24" i="19"/>
  <c r="L23" i="19"/>
  <c r="K22" i="19"/>
  <c r="J22" i="19"/>
  <c r="J23" i="19" s="1"/>
  <c r="I22" i="19"/>
  <c r="I23" i="19" s="1"/>
  <c r="H22" i="19"/>
  <c r="H23" i="19" s="1"/>
  <c r="G22" i="19"/>
  <c r="G23" i="19" s="1"/>
  <c r="F22" i="19"/>
  <c r="F23" i="19" s="1"/>
  <c r="E22" i="19"/>
  <c r="E23" i="19" s="1"/>
  <c r="D22" i="19"/>
  <c r="D23" i="19" s="1"/>
  <c r="C22" i="19"/>
  <c r="C23" i="19" s="1"/>
  <c r="K24" i="19"/>
  <c r="K23" i="19"/>
  <c r="H24" i="16"/>
  <c r="H25" i="16" s="1"/>
  <c r="H26" i="22"/>
  <c r="K11" i="16"/>
  <c r="L11" i="16"/>
  <c r="L24" i="16" s="1"/>
  <c r="M11" i="16"/>
  <c r="M24" i="16" s="1"/>
  <c r="B11" i="16"/>
  <c r="C11" i="16"/>
  <c r="E11" i="16"/>
  <c r="F11" i="16"/>
  <c r="G11" i="16"/>
  <c r="I11" i="16"/>
  <c r="J11" i="16"/>
  <c r="M23" i="19" l="1"/>
  <c r="M25" i="19" s="1"/>
  <c r="M26" i="16"/>
  <c r="M25" i="16"/>
  <c r="L25" i="19"/>
  <c r="L25" i="16"/>
  <c r="L26" i="16"/>
  <c r="K25" i="19"/>
  <c r="J24" i="19"/>
  <c r="J25" i="19" s="1"/>
  <c r="I24" i="19"/>
  <c r="I25" i="19" s="1"/>
  <c r="H24" i="19"/>
  <c r="H25" i="19" s="1"/>
  <c r="G24" i="19"/>
  <c r="G25" i="19" s="1"/>
  <c r="F24" i="19"/>
  <c r="F25" i="19" s="1"/>
  <c r="E24" i="19"/>
  <c r="E25" i="19" s="1"/>
  <c r="D24" i="19"/>
  <c r="D25" i="19" s="1"/>
  <c r="C24" i="19"/>
  <c r="C25" i="19" s="1"/>
  <c r="H26" i="16"/>
  <c r="K25" i="16"/>
  <c r="H27" i="22"/>
  <c r="H29" i="22" s="1"/>
  <c r="H28" i="22"/>
  <c r="I24" i="16"/>
  <c r="G24" i="16"/>
  <c r="E24" i="16"/>
  <c r="J24" i="16"/>
  <c r="F24" i="16"/>
  <c r="C24" i="16"/>
  <c r="C26" i="16" s="1"/>
  <c r="B26" i="16"/>
  <c r="B25" i="16"/>
  <c r="B27" i="16" s="1"/>
  <c r="D11" i="16"/>
  <c r="M27" i="16" l="1"/>
  <c r="L27" i="16"/>
  <c r="C25" i="16"/>
  <c r="E26" i="16"/>
  <c r="E27" i="16" s="1"/>
  <c r="E25" i="16"/>
  <c r="F25" i="16"/>
  <c r="F27" i="16" s="1"/>
  <c r="F26" i="16"/>
  <c r="G26" i="16"/>
  <c r="G27" i="16" s="1"/>
  <c r="G25" i="16"/>
  <c r="I25" i="16"/>
  <c r="I26" i="16"/>
  <c r="J26" i="16"/>
  <c r="J27" i="16" s="1"/>
  <c r="J25" i="16"/>
  <c r="K27" i="16"/>
  <c r="C27" i="16"/>
  <c r="H27" i="16"/>
  <c r="D24" i="16"/>
  <c r="J10" i="18"/>
  <c r="J10" i="15"/>
  <c r="D26" i="16" l="1"/>
  <c r="D25" i="16"/>
  <c r="D27" i="16" s="1"/>
  <c r="I27" i="16"/>
  <c r="I10" i="15" l="1"/>
  <c r="N9" i="15"/>
  <c r="C15" i="22" s="1"/>
  <c r="C25" i="22" l="1"/>
  <c r="C12" i="24"/>
  <c r="D12" i="24"/>
  <c r="E12" i="24"/>
  <c r="F12" i="24"/>
  <c r="G12" i="24"/>
  <c r="H12" i="24"/>
  <c r="C11" i="24"/>
  <c r="D11" i="24"/>
  <c r="E11" i="24"/>
  <c r="F11" i="24"/>
  <c r="G11" i="24"/>
  <c r="H11" i="24"/>
  <c r="I11" i="24"/>
  <c r="I12" i="24" s="1"/>
  <c r="J11" i="24"/>
  <c r="J12" i="24" s="1"/>
  <c r="K11" i="24"/>
  <c r="K12" i="24" s="1"/>
  <c r="L11" i="24"/>
  <c r="L12" i="24" s="1"/>
  <c r="M11" i="24"/>
  <c r="M12" i="24" s="1"/>
  <c r="B12" i="24"/>
  <c r="B11" i="24"/>
  <c r="C11" i="20" l="1"/>
  <c r="D11" i="20"/>
  <c r="E11" i="20"/>
  <c r="F11" i="20"/>
  <c r="G11" i="20"/>
  <c r="H11" i="20"/>
  <c r="B11" i="20"/>
  <c r="C10" i="20"/>
  <c r="D10" i="20"/>
  <c r="E10" i="20"/>
  <c r="F10" i="20"/>
  <c r="G10" i="20"/>
  <c r="H10" i="20"/>
  <c r="I10" i="20"/>
  <c r="I11" i="20" s="1"/>
  <c r="J10" i="20"/>
  <c r="J11" i="20" s="1"/>
  <c r="K10" i="20"/>
  <c r="K11" i="20" s="1"/>
  <c r="L10" i="20"/>
  <c r="L11" i="20" s="1"/>
  <c r="M10" i="20"/>
  <c r="M11" i="20" s="1"/>
  <c r="B10" i="20"/>
  <c r="I10" i="18"/>
  <c r="I11" i="18" s="1"/>
  <c r="K11" i="18"/>
  <c r="L11" i="18"/>
  <c r="M10" i="18"/>
  <c r="C11" i="18"/>
  <c r="D11" i="18"/>
  <c r="E11" i="18"/>
  <c r="F11" i="18"/>
  <c r="G11" i="18"/>
  <c r="H11" i="18"/>
  <c r="J11" i="18"/>
  <c r="C10" i="18"/>
  <c r="D10" i="18"/>
  <c r="E10" i="18"/>
  <c r="F10" i="18"/>
  <c r="G10" i="18"/>
  <c r="H10" i="18"/>
  <c r="B10" i="18"/>
  <c r="B11" i="18" s="1"/>
  <c r="C11" i="17"/>
  <c r="D11" i="17"/>
  <c r="E11" i="17"/>
  <c r="F11" i="17"/>
  <c r="G11" i="17"/>
  <c r="H11" i="17"/>
  <c r="B11" i="17"/>
  <c r="G10" i="17"/>
  <c r="H10" i="17"/>
  <c r="I10" i="17"/>
  <c r="I11" i="17" s="1"/>
  <c r="J10" i="17"/>
  <c r="J11" i="17" s="1"/>
  <c r="K10" i="17"/>
  <c r="K11" i="17" s="1"/>
  <c r="L10" i="17"/>
  <c r="L11" i="17" s="1"/>
  <c r="M10" i="17"/>
  <c r="M11" i="17" s="1"/>
  <c r="F10" i="17"/>
  <c r="E10" i="17"/>
  <c r="C10" i="17"/>
  <c r="D10" i="17"/>
  <c r="B10" i="17"/>
  <c r="I11" i="15"/>
  <c r="B10" i="15"/>
  <c r="B11" i="15" s="1"/>
  <c r="C10" i="15"/>
  <c r="C11" i="15" s="1"/>
  <c r="D10" i="15"/>
  <c r="D11" i="15" s="1"/>
  <c r="E10" i="15"/>
  <c r="E11" i="15" s="1"/>
  <c r="F10" i="15"/>
  <c r="F11" i="15" s="1"/>
  <c r="G10" i="15"/>
  <c r="G11" i="15" s="1"/>
  <c r="H10" i="15"/>
  <c r="H11" i="15" s="1"/>
  <c r="J11" i="15"/>
  <c r="K11" i="15"/>
  <c r="L11" i="15"/>
  <c r="M11" i="15"/>
  <c r="N3" i="24" l="1"/>
  <c r="J6" i="22" s="1"/>
  <c r="N4" i="24"/>
  <c r="J4" i="22" s="1"/>
  <c r="N5" i="24"/>
  <c r="J8" i="22" s="1"/>
  <c r="N6" i="24"/>
  <c r="J9" i="22" s="1"/>
  <c r="N7" i="24"/>
  <c r="J15" i="22" s="1"/>
  <c r="J25" i="22" s="1"/>
  <c r="N8" i="24"/>
  <c r="J12" i="22" s="1"/>
  <c r="N9" i="24"/>
  <c r="J11" i="22" s="1"/>
  <c r="N10" i="24"/>
  <c r="J10" i="22" s="1"/>
  <c r="N2" i="24"/>
  <c r="J3" i="22" s="1"/>
  <c r="N8" i="21"/>
  <c r="N3" i="21"/>
  <c r="N4" i="21"/>
  <c r="N5" i="21"/>
  <c r="I5" i="22" s="1"/>
  <c r="N6" i="21"/>
  <c r="N2" i="21"/>
  <c r="N3" i="19"/>
  <c r="F6" i="22" s="1"/>
  <c r="N4" i="19"/>
  <c r="F4" i="22" s="1"/>
  <c r="N5" i="19"/>
  <c r="F8" i="22" s="1"/>
  <c r="N13" i="19"/>
  <c r="N14" i="19"/>
  <c r="F19" i="22" s="1"/>
  <c r="K19" i="22" s="1"/>
  <c r="N15" i="19"/>
  <c r="F14" i="22" s="1"/>
  <c r="N7" i="19"/>
  <c r="F12" i="22" s="1"/>
  <c r="N8" i="19"/>
  <c r="F11" i="22" s="1"/>
  <c r="N9" i="19"/>
  <c r="F10" i="22" s="1"/>
  <c r="N6" i="19"/>
  <c r="F9" i="22" s="1"/>
  <c r="N16" i="19"/>
  <c r="F20" i="22" s="1"/>
  <c r="N17" i="19"/>
  <c r="F21" i="22" s="1"/>
  <c r="N18" i="19"/>
  <c r="F22" i="22" s="1"/>
  <c r="N19" i="19"/>
  <c r="F23" i="22" s="1"/>
  <c r="N20" i="19"/>
  <c r="F24" i="22" s="1"/>
  <c r="N2" i="19"/>
  <c r="N12" i="21" l="1"/>
  <c r="J13" i="22"/>
  <c r="J26" i="22" s="1"/>
  <c r="J28" i="22" s="1"/>
  <c r="I13" i="22"/>
  <c r="I26" i="22" s="1"/>
  <c r="I28" i="22" s="1"/>
  <c r="F15" i="22"/>
  <c r="F25" i="22" s="1"/>
  <c r="N21" i="19"/>
  <c r="F3" i="22"/>
  <c r="N10" i="19"/>
  <c r="N3" i="17"/>
  <c r="E6" i="22" s="1"/>
  <c r="N4" i="17"/>
  <c r="E4" i="22" s="1"/>
  <c r="N5" i="17"/>
  <c r="E8" i="22" s="1"/>
  <c r="N6" i="17"/>
  <c r="E9" i="22" s="1"/>
  <c r="N7" i="17"/>
  <c r="E15" i="22" s="1"/>
  <c r="E25" i="22" s="1"/>
  <c r="N8" i="17"/>
  <c r="E12" i="22" s="1"/>
  <c r="N9" i="17"/>
  <c r="E10" i="22" s="1"/>
  <c r="N2" i="17"/>
  <c r="E3" i="22" s="1"/>
  <c r="N3" i="16"/>
  <c r="N4" i="16"/>
  <c r="D4" i="22" s="1"/>
  <c r="N5" i="16"/>
  <c r="D5" i="22" s="1"/>
  <c r="K5" i="22" s="1"/>
  <c r="N13" i="16"/>
  <c r="D18" i="22" s="1"/>
  <c r="K18" i="22" s="1"/>
  <c r="N6" i="16"/>
  <c r="D8" i="22" s="1"/>
  <c r="N7" i="16"/>
  <c r="D9" i="22" s="1"/>
  <c r="N14" i="16"/>
  <c r="D15" i="22" s="1"/>
  <c r="N12" i="16"/>
  <c r="N8" i="16"/>
  <c r="D12" i="22" s="1"/>
  <c r="N9" i="16"/>
  <c r="D11" i="22" s="1"/>
  <c r="K11" i="22" s="1"/>
  <c r="N10" i="16"/>
  <c r="D10" i="22" s="1"/>
  <c r="N17" i="16"/>
  <c r="N18" i="16"/>
  <c r="D21" i="22" s="1"/>
  <c r="K21" i="22" s="1"/>
  <c r="N19" i="16"/>
  <c r="D22" i="22" s="1"/>
  <c r="K22" i="22" s="1"/>
  <c r="N20" i="16"/>
  <c r="D23" i="22" s="1"/>
  <c r="K23" i="22" s="1"/>
  <c r="N21" i="16"/>
  <c r="D24" i="22" s="1"/>
  <c r="K24" i="22" s="1"/>
  <c r="J27" i="22" l="1"/>
  <c r="J29" i="22" s="1"/>
  <c r="Q9" i="19"/>
  <c r="Q10" i="19"/>
  <c r="Q7" i="19"/>
  <c r="I27" i="22"/>
  <c r="I29" i="22" s="1"/>
  <c r="N22" i="19"/>
  <c r="F13" i="22"/>
  <c r="F26" i="22" s="1"/>
  <c r="F28" i="22" s="1"/>
  <c r="E13" i="22"/>
  <c r="E26" i="22" s="1"/>
  <c r="E28" i="22" s="1"/>
  <c r="D14" i="22"/>
  <c r="N22" i="16"/>
  <c r="D7" i="22"/>
  <c r="K7" i="22" s="1"/>
  <c r="D20" i="22"/>
  <c r="K20" i="22" s="1"/>
  <c r="N2" i="16"/>
  <c r="N24" i="19" l="1"/>
  <c r="O8" i="19"/>
  <c r="O6" i="19"/>
  <c r="O4" i="19"/>
  <c r="O9" i="19"/>
  <c r="O7" i="19"/>
  <c r="O5" i="19"/>
  <c r="O3" i="19"/>
  <c r="O2" i="19"/>
  <c r="O10" i="19"/>
  <c r="N23" i="19"/>
  <c r="N25" i="19" s="1"/>
  <c r="F27" i="22"/>
  <c r="F29" i="22" s="1"/>
  <c r="E27" i="22"/>
  <c r="E29" i="22" s="1"/>
  <c r="K14" i="22"/>
  <c r="D25" i="22"/>
  <c r="D3" i="22"/>
  <c r="N11" i="16"/>
  <c r="N24" i="16" s="1"/>
  <c r="O2" i="16" s="1"/>
  <c r="R2" i="16" s="1"/>
  <c r="N3" i="18"/>
  <c r="G6" i="22" s="1"/>
  <c r="N4" i="18"/>
  <c r="G4" i="22" s="1"/>
  <c r="N5" i="18"/>
  <c r="G8" i="22" s="1"/>
  <c r="N6" i="18"/>
  <c r="G9" i="22" s="1"/>
  <c r="N7" i="18"/>
  <c r="G15" i="22" s="1"/>
  <c r="N8" i="18"/>
  <c r="G12" i="22" s="1"/>
  <c r="N9" i="18"/>
  <c r="G10" i="22" s="1"/>
  <c r="N2" i="18"/>
  <c r="G3" i="22" s="1"/>
  <c r="O20" i="19" l="1"/>
  <c r="O18" i="19"/>
  <c r="O16" i="19"/>
  <c r="O14" i="19"/>
  <c r="O12" i="19"/>
  <c r="O21" i="19"/>
  <c r="O19" i="19"/>
  <c r="O17" i="19"/>
  <c r="O15" i="19"/>
  <c r="O13" i="19"/>
  <c r="O20" i="16"/>
  <c r="R20" i="16" s="1"/>
  <c r="O18" i="16"/>
  <c r="R18" i="16" s="1"/>
  <c r="O16" i="16"/>
  <c r="R16" i="16" s="1"/>
  <c r="O14" i="16"/>
  <c r="R14" i="16" s="1"/>
  <c r="O12" i="16"/>
  <c r="R12" i="16" s="1"/>
  <c r="O9" i="16"/>
  <c r="R9" i="16" s="1"/>
  <c r="O7" i="16"/>
  <c r="R7" i="16" s="1"/>
  <c r="O5" i="16"/>
  <c r="R5" i="16" s="1"/>
  <c r="O3" i="16"/>
  <c r="R3" i="16" s="1"/>
  <c r="O21" i="16"/>
  <c r="R21" i="16" s="1"/>
  <c r="O19" i="16"/>
  <c r="R19" i="16" s="1"/>
  <c r="O17" i="16"/>
  <c r="R17" i="16" s="1"/>
  <c r="O15" i="16"/>
  <c r="R15" i="16" s="1"/>
  <c r="O13" i="16"/>
  <c r="R13" i="16" s="1"/>
  <c r="O10" i="16"/>
  <c r="R10" i="16" s="1"/>
  <c r="O8" i="16"/>
  <c r="R8" i="16" s="1"/>
  <c r="O6" i="16"/>
  <c r="R6" i="16" s="1"/>
  <c r="O4" i="16"/>
  <c r="R4" i="16" s="1"/>
  <c r="N25" i="16"/>
  <c r="N26" i="16"/>
  <c r="G25" i="22"/>
  <c r="K25" i="22" s="1"/>
  <c r="K15" i="22"/>
  <c r="G13" i="22"/>
  <c r="D13" i="22"/>
  <c r="D26" i="22" s="1"/>
  <c r="N3" i="15"/>
  <c r="C6" i="22" s="1"/>
  <c r="K6" i="22" s="1"/>
  <c r="N4" i="15"/>
  <c r="C4" i="22" s="1"/>
  <c r="K4" i="22" s="1"/>
  <c r="N5" i="15"/>
  <c r="C8" i="22" s="1"/>
  <c r="K8" i="22" s="1"/>
  <c r="N6" i="15"/>
  <c r="C9" i="22" s="1"/>
  <c r="K9" i="22" s="1"/>
  <c r="N7" i="15"/>
  <c r="C12" i="22" s="1"/>
  <c r="N8" i="15"/>
  <c r="C10" i="22" s="1"/>
  <c r="K10" i="22" s="1"/>
  <c r="N2" i="15"/>
  <c r="C3" i="22" s="1"/>
  <c r="G26" i="22" l="1"/>
  <c r="G28" i="22" s="1"/>
  <c r="D28" i="22"/>
  <c r="D27" i="22"/>
  <c r="N27" i="16"/>
  <c r="G27" i="22"/>
  <c r="G29" i="22" s="1"/>
  <c r="K3" i="22"/>
  <c r="K32" i="22" s="1"/>
  <c r="C13" i="22"/>
  <c r="C26" i="22" s="1"/>
  <c r="C28" i="22" s="1"/>
  <c r="N10" i="15"/>
  <c r="N6" i="14"/>
  <c r="D29" i="22" l="1"/>
  <c r="C27" i="22"/>
  <c r="C29" i="22" s="1"/>
  <c r="B13" i="22"/>
  <c r="K12" i="22"/>
  <c r="K31" i="22" s="1"/>
  <c r="K33" i="22" s="1"/>
  <c r="G97" i="25"/>
  <c r="G94" i="25"/>
  <c r="G93" i="25"/>
  <c r="G82" i="25"/>
  <c r="G81" i="25"/>
  <c r="G73" i="25"/>
  <c r="G72" i="25"/>
  <c r="G62" i="25"/>
  <c r="G61" i="25"/>
  <c r="G48" i="25"/>
  <c r="G51" i="25" s="1"/>
  <c r="G47" i="25"/>
  <c r="G50" i="25" s="1"/>
  <c r="G36" i="25"/>
  <c r="G35" i="25"/>
  <c r="G25" i="25"/>
  <c r="G24" i="25"/>
  <c r="G7" i="25"/>
  <c r="G9" i="25" s="1"/>
  <c r="G10" i="25" s="1"/>
  <c r="N11" i="24"/>
  <c r="N12" i="24" s="1"/>
  <c r="N10" i="20"/>
  <c r="N11" i="20" s="1"/>
  <c r="N10" i="18"/>
  <c r="N11" i="18" s="1"/>
  <c r="N10" i="17"/>
  <c r="N11" i="17" s="1"/>
  <c r="N11" i="15"/>
  <c r="B26" i="22" l="1"/>
  <c r="K13" i="22"/>
  <c r="K26" i="22" s="1"/>
  <c r="K27" i="22" s="1"/>
  <c r="K28" i="22" l="1"/>
  <c r="K29" i="22" s="1"/>
  <c r="B27" i="22"/>
  <c r="B28" i="22"/>
  <c r="B29" i="22" l="1"/>
  <c r="N8" i="14"/>
</calcChain>
</file>

<file path=xl/sharedStrings.xml><?xml version="1.0" encoding="utf-8"?>
<sst xmlns="http://schemas.openxmlformats.org/spreadsheetml/2006/main" count="527" uniqueCount="74">
  <si>
    <t/>
  </si>
  <si>
    <t>COMUNE DI CAPRANICA PRENESTINA - 182</t>
  </si>
  <si>
    <t>gennaio</t>
  </si>
  <si>
    <t>febbraio</t>
  </si>
  <si>
    <t>marzo</t>
  </si>
  <si>
    <t>aprile</t>
  </si>
  <si>
    <t>maggio</t>
  </si>
  <si>
    <t>Totale</t>
  </si>
  <si>
    <t>200301 - RIFIUTI URBANI NON DIFFERENZIATI</t>
  </si>
  <si>
    <t>COMUNE DI CARPINETO ROMANO - 185</t>
  </si>
  <si>
    <t>150101 - IMBALLAGGI DI CARTA E CARTONE</t>
  </si>
  <si>
    <t>150102 - IMBALLAGGI DI PLASTICA</t>
  </si>
  <si>
    <t>150106 - IMBALLAGGI IN MATERIALI MISTI</t>
  </si>
  <si>
    <t>200101 - CARTA E CARTONE</t>
  </si>
  <si>
    <t>200108 - RIFIUTI BIODEGRADABILI DI CUCINE E MENSE</t>
  </si>
  <si>
    <t>200307 - RIFIUTI INGOMBRANTI</t>
  </si>
  <si>
    <t>COMUNE DI COLLEFERRO - 70</t>
  </si>
  <si>
    <t>150107 - IMBALLAGGI IN VETRO</t>
  </si>
  <si>
    <t>170107 - miscugli o scorie di cemento, mattoni, mattonelle e ceramich</t>
  </si>
  <si>
    <t>200131 - medicinali citotossici e citostatici</t>
  </si>
  <si>
    <t>200201 - RIFIUTI BIODEGRADABILI</t>
  </si>
  <si>
    <t>200303 - RESIDUI DELLA PULIZIA STRADALE</t>
  </si>
  <si>
    <t>COMUNE DI GAVIGNANO - 102</t>
  </si>
  <si>
    <t>COMUNE DI GENAZZANO - 222</t>
  </si>
  <si>
    <t>200140 - METALLI</t>
  </si>
  <si>
    <t>COMUNE DI GORGA - 114</t>
  </si>
  <si>
    <t>COMUNE DI LABICO - 122</t>
  </si>
  <si>
    <t>COMUNE DI NEMI - 142</t>
  </si>
  <si>
    <t>COMUNE DI SEGNI - 38</t>
  </si>
  <si>
    <t>Percentuale raccolta differenziata</t>
  </si>
  <si>
    <t>R1+R2+R3+R4</t>
  </si>
  <si>
    <t>Totale tonnellate rifiuti</t>
  </si>
  <si>
    <t>R1+R2+R3+R4+R5</t>
  </si>
  <si>
    <t>Tipologia Rifiuto</t>
  </si>
  <si>
    <t>Capranica Prenestina</t>
  </si>
  <si>
    <t>Carpineto Romano</t>
  </si>
  <si>
    <t>Colleferro</t>
  </si>
  <si>
    <t>Gavignano</t>
  </si>
  <si>
    <t>Genazzano</t>
  </si>
  <si>
    <t>Gorga</t>
  </si>
  <si>
    <t>Labico</t>
  </si>
  <si>
    <t>Nemi</t>
  </si>
  <si>
    <t>Segni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</si>
  <si>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</si>
  <si>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</si>
  <si>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</si>
  <si>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</si>
  <si>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</si>
  <si>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</si>
  <si>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</si>
  <si>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ottobre </t>
  </si>
  <si>
    <t>150102 - Imbllaggi i plastica - flusso C</t>
  </si>
  <si>
    <t>R1</t>
  </si>
  <si>
    <t>R2</t>
  </si>
  <si>
    <t>R3</t>
  </si>
  <si>
    <t>R4</t>
  </si>
  <si>
    <t>R5</t>
  </si>
  <si>
    <t>150102 -IMBALLAGGI IN PLASTICA</t>
  </si>
  <si>
    <t>150102 -IMBALLAGGI IN PLASTICA FLUSSO C</t>
  </si>
  <si>
    <t xml:space="preserve"> </t>
  </si>
  <si>
    <t xml:space="preserve">200131 - medicinali citotossici e citostatici </t>
  </si>
  <si>
    <t>Percentuale raccolta differenziata stradale</t>
  </si>
  <si>
    <t>Totale tonnellate rifiuti raccolta stradale</t>
  </si>
  <si>
    <t>Totale tonnellate rifiuti raccolta isola ecologica</t>
  </si>
  <si>
    <t>Percentuale raccolta differenziata isola ecologica</t>
  </si>
  <si>
    <t>Totale percentuale differenziata</t>
  </si>
  <si>
    <t xml:space="preserve">200127 UP* vernici, inchiostri, adesivi e resine contenenti sosatanze pericolose  </t>
  </si>
  <si>
    <t>080317  Toner per stampa esauriti, contenete sostanze pericolose</t>
  </si>
  <si>
    <t>Totale Comuni</t>
  </si>
  <si>
    <t>200108- Rifiuti biodegradabili di cucine e mense</t>
  </si>
  <si>
    <t>Abitanti</t>
  </si>
  <si>
    <t>Totale Kg  rifiuti indifferenziati per abitante</t>
  </si>
  <si>
    <t>Totale Kg rifiuti differenziati per abitante</t>
  </si>
  <si>
    <t>Totale Kg rifiuti per abitante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</si>
</sst>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g&quot;"/>
    <numFmt numFmtId="165" formatCode="#,##0.00\ &quot;t&quot;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1"/>
      <name val="Calibri"/>
      <family val="2"/>
    </font>
    <font>
      <sz val="10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7DAE3"/>
        <bgColor rgb="FFD7DAE3"/>
      </patternFill>
    </fill>
    <fill>
      <patternFill patternType="solid">
        <fgColor rgb="FFF0F8FF"/>
        <bgColor rgb="FFF0F8FF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778899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8899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78899"/>
      </left>
      <right/>
      <top style="medium">
        <color indexed="64"/>
      </top>
      <bottom style="thin">
        <color rgb="FF7788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78899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9">
    <xf numFmtId="0" fontId="1" fillId="0" borderId="0" xfId="0" applyFont="1" applyFill="1" applyBorder="1"/>
    <xf numFmtId="0" fontId="2" fillId="3" borderId="7" xfId="1" applyNumberFormat="1" applyFont="1" applyFill="1" applyBorder="1" applyAlignment="1">
      <alignment horizontal="left" wrapText="1" readingOrder="1"/>
    </xf>
    <xf numFmtId="0" fontId="5" fillId="2" borderId="6" xfId="1" applyNumberFormat="1" applyFont="1" applyFill="1" applyBorder="1" applyAlignment="1">
      <alignment vertical="top" wrapText="1" readingOrder="1"/>
    </xf>
    <xf numFmtId="0" fontId="5" fillId="2" borderId="6" xfId="1" applyNumberFormat="1" applyFont="1" applyFill="1" applyBorder="1" applyAlignment="1">
      <alignment horizontal="right" vertical="center" wrapText="1" readingOrder="1"/>
    </xf>
    <xf numFmtId="0" fontId="5" fillId="4" borderId="6" xfId="1" applyNumberFormat="1" applyFont="1" applyFill="1" applyBorder="1" applyAlignment="1">
      <alignment horizontal="right" vertical="center" wrapText="1" readingOrder="1"/>
    </xf>
    <xf numFmtId="0" fontId="5" fillId="2" borderId="8" xfId="1" applyNumberFormat="1" applyFont="1" applyFill="1" applyBorder="1" applyAlignment="1">
      <alignment vertical="top" wrapText="1" readingOrder="1"/>
    </xf>
    <xf numFmtId="0" fontId="5" fillId="2" borderId="8" xfId="1" applyNumberFormat="1" applyFont="1" applyFill="1" applyBorder="1" applyAlignment="1">
      <alignment horizontal="right" vertical="center" wrapText="1" readingOrder="1"/>
    </xf>
    <xf numFmtId="0" fontId="5" fillId="4" borderId="8" xfId="1" applyNumberFormat="1" applyFont="1" applyFill="1" applyBorder="1" applyAlignment="1">
      <alignment horizontal="right" vertical="center" wrapText="1" readingOrder="1"/>
    </xf>
    <xf numFmtId="0" fontId="1" fillId="0" borderId="1" xfId="0" applyFont="1" applyFill="1" applyBorder="1"/>
    <xf numFmtId="4" fontId="1" fillId="0" borderId="1" xfId="0" applyNumberFormat="1" applyFont="1" applyFill="1" applyBorder="1"/>
    <xf numFmtId="0" fontId="6" fillId="3" borderId="2" xfId="1" applyNumberFormat="1" applyFont="1" applyFill="1" applyBorder="1" applyAlignment="1">
      <alignment horizontal="center" wrapText="1" readingOrder="1"/>
    </xf>
    <xf numFmtId="0" fontId="2" fillId="3" borderId="9" xfId="1" applyNumberFormat="1" applyFont="1" applyFill="1" applyBorder="1" applyAlignment="1">
      <alignment wrapText="1" readingOrder="1"/>
    </xf>
    <xf numFmtId="0" fontId="1" fillId="0" borderId="6" xfId="0" applyFont="1" applyFill="1" applyBorder="1"/>
    <xf numFmtId="4" fontId="4" fillId="0" borderId="1" xfId="0" applyNumberFormat="1" applyFont="1" applyFill="1" applyBorder="1"/>
    <xf numFmtId="0" fontId="5" fillId="2" borderId="12" xfId="1" applyNumberFormat="1" applyFont="1" applyFill="1" applyBorder="1" applyAlignment="1">
      <alignment vertical="top" wrapText="1" readingOrder="1"/>
    </xf>
    <xf numFmtId="0" fontId="5" fillId="2" borderId="17" xfId="1" applyNumberFormat="1" applyFont="1" applyFill="1" applyBorder="1" applyAlignment="1">
      <alignment vertical="top" wrapText="1" readingOrder="1"/>
    </xf>
    <xf numFmtId="2" fontId="4" fillId="5" borderId="1" xfId="0" applyNumberFormat="1" applyFont="1" applyFill="1" applyBorder="1"/>
    <xf numFmtId="2" fontId="1" fillId="6" borderId="6" xfId="0" applyNumberFormat="1" applyFont="1" applyFill="1" applyBorder="1"/>
    <xf numFmtId="2" fontId="1" fillId="0" borderId="0" xfId="0" applyNumberFormat="1" applyFont="1" applyFill="1" applyBorder="1"/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/>
    <xf numFmtId="2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0" fillId="0" borderId="6" xfId="0" applyBorder="1"/>
    <xf numFmtId="0" fontId="0" fillId="0" borderId="8" xfId="0" applyBorder="1"/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/>
    <xf numFmtId="0" fontId="5" fillId="2" borderId="0" xfId="1" applyNumberFormat="1" applyFont="1" applyFill="1" applyBorder="1" applyAlignment="1">
      <alignment vertical="top" wrapText="1" readingOrder="1"/>
    </xf>
    <xf numFmtId="0" fontId="5" fillId="2" borderId="0" xfId="1" applyNumberFormat="1" applyFont="1" applyFill="1" applyBorder="1" applyAlignment="1">
      <alignment horizontal="right" vertical="center" wrapText="1" readingOrder="1"/>
    </xf>
    <xf numFmtId="0" fontId="5" fillId="4" borderId="0" xfId="1" applyNumberFormat="1" applyFont="1" applyFill="1" applyBorder="1" applyAlignment="1">
      <alignment horizontal="right" vertical="center" wrapText="1" readingOrder="1"/>
    </xf>
    <xf numFmtId="0" fontId="0" fillId="0" borderId="19" xfId="0" applyBorder="1"/>
    <xf numFmtId="0" fontId="5" fillId="2" borderId="19" xfId="1" applyNumberFormat="1" applyFont="1" applyFill="1" applyBorder="1" applyAlignment="1">
      <alignment horizontal="right" vertical="center" wrapText="1" readingOrder="1"/>
    </xf>
    <xf numFmtId="0" fontId="5" fillId="4" borderId="19" xfId="1" applyNumberFormat="1" applyFont="1" applyFill="1" applyBorder="1" applyAlignment="1">
      <alignment horizontal="right" vertical="center" wrapText="1" readingOrder="1"/>
    </xf>
    <xf numFmtId="0" fontId="5" fillId="2" borderId="20" xfId="1" applyNumberFormat="1" applyFont="1" applyFill="1" applyBorder="1" applyAlignment="1">
      <alignment vertical="top" wrapText="1" readingOrder="1"/>
    </xf>
    <xf numFmtId="0" fontId="5" fillId="2" borderId="3" xfId="1" applyNumberFormat="1" applyFont="1" applyFill="1" applyBorder="1" applyAlignment="1">
      <alignment vertical="top" wrapText="1" readingOrder="1"/>
    </xf>
    <xf numFmtId="2" fontId="1" fillId="5" borderId="1" xfId="0" applyNumberFormat="1" applyFont="1" applyFill="1" applyBorder="1"/>
    <xf numFmtId="0" fontId="0" fillId="6" borderId="21" xfId="0" applyFill="1" applyBorder="1"/>
    <xf numFmtId="0" fontId="5" fillId="7" borderId="1" xfId="1" applyNumberFormat="1" applyFont="1" applyFill="1" applyBorder="1" applyAlignment="1">
      <alignment horizontal="right" vertical="center" wrapText="1" readingOrder="1"/>
    </xf>
    <xf numFmtId="0" fontId="1" fillId="0" borderId="17" xfId="0" applyFont="1" applyFill="1" applyBorder="1"/>
    <xf numFmtId="0" fontId="5" fillId="2" borderId="1" xfId="1" applyNumberFormat="1" applyFont="1" applyFill="1" applyBorder="1" applyAlignment="1">
      <alignment vertical="top" wrapText="1" readingOrder="1"/>
    </xf>
    <xf numFmtId="0" fontId="6" fillId="2" borderId="1" xfId="1" applyNumberFormat="1" applyFont="1" applyFill="1" applyBorder="1" applyAlignment="1">
      <alignment vertical="top" wrapText="1" readingOrder="1"/>
    </xf>
    <xf numFmtId="0" fontId="7" fillId="0" borderId="11" xfId="0" applyFont="1" applyFill="1" applyBorder="1" applyAlignment="1"/>
    <xf numFmtId="0" fontId="7" fillId="0" borderId="1" xfId="0" applyFont="1" applyFill="1" applyBorder="1" applyAlignment="1"/>
    <xf numFmtId="0" fontId="7" fillId="0" borderId="1" xfId="0" applyFont="1" applyFill="1" applyBorder="1"/>
    <xf numFmtId="0" fontId="5" fillId="2" borderId="16" xfId="1" applyNumberFormat="1" applyFont="1" applyFill="1" applyBorder="1" applyAlignment="1">
      <alignment horizontal="right" vertical="center" wrapText="1" readingOrder="1"/>
    </xf>
    <xf numFmtId="0" fontId="5" fillId="2" borderId="24" xfId="1" applyNumberFormat="1" applyFont="1" applyFill="1" applyBorder="1" applyAlignment="1">
      <alignment horizontal="right" vertical="center" wrapText="1" readingOrder="1"/>
    </xf>
    <xf numFmtId="0" fontId="5" fillId="2" borderId="1" xfId="1" applyNumberFormat="1" applyFont="1" applyFill="1" applyBorder="1" applyAlignment="1">
      <alignment horizontal="right" vertical="center" wrapText="1" readingOrder="1"/>
    </xf>
    <xf numFmtId="0" fontId="5" fillId="2" borderId="25" xfId="1" applyNumberFormat="1" applyFont="1" applyFill="1" applyBorder="1" applyAlignment="1">
      <alignment vertical="top" wrapText="1" readingOrder="1"/>
    </xf>
    <xf numFmtId="0" fontId="0" fillId="0" borderId="16" xfId="0" applyBorder="1"/>
    <xf numFmtId="0" fontId="0" fillId="0" borderId="24" xfId="0" applyBorder="1"/>
    <xf numFmtId="0" fontId="1" fillId="0" borderId="16" xfId="0" applyFont="1" applyFill="1" applyBorder="1"/>
    <xf numFmtId="0" fontId="5" fillId="2" borderId="22" xfId="1" applyNumberFormat="1" applyFont="1" applyFill="1" applyBorder="1" applyAlignment="1">
      <alignment horizontal="right" vertical="center" wrapText="1" readingOrder="1"/>
    </xf>
    <xf numFmtId="0" fontId="5" fillId="2" borderId="13" xfId="1" applyNumberFormat="1" applyFont="1" applyFill="1" applyBorder="1" applyAlignment="1">
      <alignment vertical="top" wrapText="1" readingOrder="1"/>
    </xf>
    <xf numFmtId="4" fontId="5" fillId="2" borderId="6" xfId="1" applyNumberFormat="1" applyFont="1" applyFill="1" applyBorder="1" applyAlignment="1">
      <alignment horizontal="right" vertical="center" wrapText="1" readingOrder="1"/>
    </xf>
    <xf numFmtId="4" fontId="5" fillId="2" borderId="8" xfId="1" applyNumberFormat="1" applyFont="1" applyFill="1" applyBorder="1" applyAlignment="1">
      <alignment horizontal="right" vertical="center" wrapText="1" readingOrder="1"/>
    </xf>
    <xf numFmtId="4" fontId="1" fillId="0" borderId="1" xfId="0" applyNumberFormat="1" applyFont="1" applyFill="1" applyBorder="1" applyAlignment="1"/>
    <xf numFmtId="0" fontId="5" fillId="2" borderId="27" xfId="1" applyNumberFormat="1" applyFont="1" applyFill="1" applyBorder="1" applyAlignment="1">
      <alignment vertical="top" wrapText="1" readingOrder="1"/>
    </xf>
    <xf numFmtId="0" fontId="2" fillId="3" borderId="28" xfId="1" applyNumberFormat="1" applyFont="1" applyFill="1" applyBorder="1" applyAlignment="1">
      <alignment wrapText="1" readingOrder="1"/>
    </xf>
    <xf numFmtId="2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9" xfId="0" applyFont="1" applyFill="1" applyBorder="1"/>
    <xf numFmtId="0" fontId="1" fillId="0" borderId="29" xfId="0" applyFont="1" applyFill="1" applyBorder="1"/>
    <xf numFmtId="0" fontId="1" fillId="0" borderId="24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164" fontId="1" fillId="0" borderId="16" xfId="0" applyNumberFormat="1" applyFont="1" applyFill="1" applyBorder="1"/>
    <xf numFmtId="164" fontId="1" fillId="0" borderId="30" xfId="0" applyNumberFormat="1" applyFont="1" applyFill="1" applyBorder="1"/>
    <xf numFmtId="165" fontId="1" fillId="0" borderId="18" xfId="0" applyNumberFormat="1" applyFont="1" applyFill="1" applyBorder="1"/>
    <xf numFmtId="165" fontId="1" fillId="0" borderId="16" xfId="0" applyNumberFormat="1" applyFont="1" applyFill="1" applyBorder="1"/>
    <xf numFmtId="165" fontId="0" fillId="0" borderId="23" xfId="0" applyNumberFormat="1" applyFill="1" applyBorder="1"/>
    <xf numFmtId="165" fontId="1" fillId="0" borderId="22" xfId="0" applyNumberFormat="1" applyFont="1" applyFill="1" applyBorder="1"/>
    <xf numFmtId="165" fontId="1" fillId="0" borderId="23" xfId="0" applyNumberFormat="1" applyFont="1" applyFill="1" applyBorder="1"/>
    <xf numFmtId="165" fontId="1" fillId="0" borderId="19" xfId="0" applyNumberFormat="1" applyFont="1" applyFill="1" applyBorder="1"/>
    <xf numFmtId="0" fontId="1" fillId="0" borderId="5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27" xfId="0" applyFont="1" applyFill="1" applyBorder="1"/>
    <xf numFmtId="0" fontId="1" fillId="0" borderId="31" xfId="0" applyFont="1" applyFill="1" applyBorder="1"/>
    <xf numFmtId="0" fontId="1" fillId="0" borderId="32" xfId="0" applyFont="1" applyFill="1" applyBorder="1"/>
    <xf numFmtId="0" fontId="1" fillId="0" borderId="10" xfId="0" applyFont="1" applyFill="1" applyBorder="1"/>
    <xf numFmtId="164" fontId="1" fillId="0" borderId="17" xfId="0" applyNumberFormat="1" applyFont="1" applyFill="1" applyBorder="1"/>
    <xf numFmtId="164" fontId="1" fillId="0" borderId="13" xfId="0" applyNumberFormat="1" applyFont="1" applyFill="1" applyBorder="1"/>
    <xf numFmtId="2" fontId="1" fillId="0" borderId="5" xfId="0" applyNumberFormat="1" applyFont="1" applyFill="1" applyBorder="1" applyAlignment="1"/>
    <xf numFmtId="0" fontId="1" fillId="0" borderId="25" xfId="0" applyFont="1" applyFill="1" applyBorder="1"/>
    <xf numFmtId="164" fontId="1" fillId="0" borderId="1" xfId="0" applyNumberFormat="1" applyFont="1" applyFill="1" applyBorder="1"/>
    <xf numFmtId="164" fontId="1" fillId="0" borderId="1" xfId="0" applyNumberFormat="1" applyFont="1" applyFill="1" applyBorder="1" applyAlignment="1"/>
    <xf numFmtId="0" fontId="8" fillId="4" borderId="6" xfId="1" applyNumberFormat="1" applyFont="1" applyFill="1" applyBorder="1" applyAlignment="1">
      <alignment horizontal="right" vertical="center" wrapText="1" readingOrder="1"/>
    </xf>
    <xf numFmtId="2" fontId="1" fillId="0" borderId="1" xfId="0" applyNumberFormat="1" applyFont="1" applyFill="1" applyBorder="1"/>
    <xf numFmtId="0" fontId="7" fillId="0" borderId="1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2">
    <cellStyle name="Normal" xfId="1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2F4F4F"/>
      <rgbColor rgb="00778899"/>
      <rgbColor rgb="00D7DAE3"/>
      <rgbColor rgb="00F0F8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200101&amp;DescRif=CARTA%20E%20CARTONE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200108&amp;DescRif=RIFIUTI%20BIODEGRADABILI%20DI%20CUCINE%20E%20MENSE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4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307&amp;DescRif=RIFIUTI%20INGOMBRANT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6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101&amp;DescRif=CARTA%20E%20CARTONE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8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NEMI&amp;CodProd=142&amp;DescInterm=&amp;CodInterm=&amp;DescDest=&amp;CodDest=&amp;DescTrasp=MINERVA%20SCARL&amp;CodTrasp=238&amp;CodRif=200101&amp;DescRif=CARTA%20E%20CARTONE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3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ORGA&amp;CodProd=114&amp;DescInterm=&amp;CodInterm=&amp;DescDest=&amp;CodDest=&amp;DescTrasp=MINERVA%20SCARL&amp;CodTrasp=238&amp;CodRif=200301&amp;DescRif=RIFIUTI%20URBANI%20NON%20DIFFERENZIAT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5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131&amp;DescRif=medicinali%20citotossici%20e%20citostatic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7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150101&amp;DescRif=IMBALLAGGI%20DI%20CARTA%20E%20CARTONE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9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150106&amp;DescRif=IMBALLAGGI%20IN%20MATERIALI%20MIS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0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200301&amp;DescRif=RIFIUTI%20URBANI%20NON%20DIFFERENZIA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200101&amp;DescRif=CARTA%20E%20CARTONE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0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200301&amp;DescRif=RIFIUTI%20URBANI%20NON%20DIFFERENZIAT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150106&amp;DescRif=IMBALLAGGI%20IN%20MATERIALI%20MIST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3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ENAZZANO&amp;CodProd=107&amp;DescInterm=&amp;CodInterm=&amp;DescDest=&amp;CodDest=&amp;DescTrasp=MINERVA%20SCARL&amp;CodTrasp=238&amp;CodRif=200303&amp;DescRif=RESIDUI%20DELLA%20PULIZIA%20STRADALE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3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PRANICA%20PRENESTINA&amp;CodProd=182&amp;DescInterm=&amp;CodInterm=&amp;DescDest=&amp;CodDest=&amp;DescTrasp=MINERVA%20SCARL&amp;CodTrasp=238&amp;CodRif=200301&amp;DescRif=RIFIUTI%20URBANI%20NON%20DIFFERENZIAT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5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131&amp;DescRif=medicinali%20citotossici%20e%20citostatic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5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108&amp;DescRif=RIFIUTI%20BIODEGRADABILI%20DI%20CUCINE%20E%20MENSE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7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150101&amp;DescRif=IMBALLAGGI%20DI%20CARTA%20E%20CARTONE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7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NEMI&amp;CodProd=142&amp;DescInterm=&amp;CodInterm=&amp;DescDest=&amp;CodDest=&amp;DescTrasp=MINERVA%20SCARL&amp;CodTrasp=238&amp;CodRif=200301&amp;DescRif=RIFIUTI%20URBANI%20NON%20DIFFERENZIAT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0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200307&amp;DescRif=RIFIUTI%20INGOMBRANT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2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150106&amp;DescRif=IMBALLAGGI%20IN%20MATERIALI%20MIS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2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150102&amp;DescRif=IMBALLAGGI%20DI%20PLASTICA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4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303&amp;DescRif=RESIDUI%20DELLA%20PULIZIA%20STRADALE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4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301&amp;DescRif=RIFIUTI%20URBANI%20NON%20DIFFERENZIAT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150101&amp;DescRif=IMBALLAGGI%20DI%20CARTA%20E%20CARTONE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9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NEMI&amp;CodProd=142&amp;DescInterm=&amp;CodInterm=&amp;DescDest=&amp;CodDest=&amp;DescTrasp=MINERVA%20SCARL&amp;CodTrasp=238&amp;CodRif=150106&amp;DescRif=IMBALLAGGI%20IN%20MATERIALI%20MIST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9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NEMI&amp;CodProd=142&amp;DescInterm=&amp;CodInterm=&amp;DescDest=&amp;CodDest=&amp;DescTrasp=MINERVA%20SCARL&amp;CodTrasp=238&amp;CodRif=150102&amp;DescRif=IMBALLAGGI%20DI%20PLASTICA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6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108&amp;DescRif=RIFIUTI%20BIODEGRADABILI%20DI%20CUCINE%20E%20MENSE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6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200301&amp;DescRif=RIFIUTI%20URBANI%20NON%20DIFFERENZIA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8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170107&amp;DescRif=miscugli%20o%20scorie%20di%20cemento%2C%20mattoni%2C%20mattonelle%20e%20ceramiche%2C%20diverse%20da%20quelle%20di%20cui%20alla%20voce%2017%2001%2006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8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150107&amp;DescRif=IMBALLAGGI%20IN%20VETRO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200108&amp;DescRif=RIFIUTI%20BIODEGRADABILI%20DI%20CUCINE%20E%20MENSE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ENAZZANO&amp;CodProd=107&amp;DescInterm=&amp;CodInterm=&amp;DescDest=&amp;CodDest=&amp;DescTrasp=MINERVA%20SCARL&amp;CodTrasp=238&amp;CodRif=200301&amp;DescRif=RIFIUTI%20URBANI%20NON%20DIFFERENZIA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4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303&amp;DescRif=RESIDUI%20DELLA%20PULIZIA%20STRADALE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4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301&amp;DescRif=RIFIUTI%20URBANI%20NON%20DIFFERENZIA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6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150106&amp;DescRif=IMBALLAGGI%20IN%20MATERIALI%20MIST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6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150102&amp;DescRif=IMBALLAGGI%20DI%20PLASTICA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1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200108&amp;DescRif=RIFIUTI%20BIODEGRADABILI%20DI%20CUCINE%20E%20MENSE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1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200101&amp;DescRif=CARTA%20E%20CARTONE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3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ORGA&amp;CodProd=114&amp;DescInterm=&amp;CodInterm=&amp;DescDest=&amp;CodDest=&amp;DescTrasp=MINERVA%20SCARL&amp;CodTrasp=238&amp;CodRif=200301&amp;DescRif=RIFIUTI%20URBANI%20NON%20DIFFERENZIAT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3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307&amp;DescRif=RIFIUTI%20INGOMBRANT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8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NEMI&amp;CodProd=142&amp;DescInterm=&amp;CodInterm=&amp;DescDest=&amp;CodDest=&amp;DescTrasp=MINERVA%20SCARL&amp;CodTrasp=238&amp;CodRif=200301&amp;DescRif=RIFIUTI%20URBANI%20NON%20DIFFERENZIA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8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NEMI&amp;CodProd=142&amp;DescInterm=&amp;CodInterm=&amp;DescDest=&amp;CodDest=&amp;DescTrasp=MINERVA%20SCARL&amp;CodTrasp=238&amp;CodRif=200101&amp;DescRif=CARTA%20E%20CARTONE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5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201&amp;DescRif=RIFIUTI%20BIODEGRADABIL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5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131&amp;DescRif=medicinali%20citotossici%20e%20citostatic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7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150101&amp;DescRif=IMBALLAGGI%20DI%20CARTA%20E%20CARTONE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7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101&amp;DescRif=CARTA%20E%20CARTONE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9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150106&amp;DescRif=IMBALLAGGI%20IN%20MATERIALI%20MIST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9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150101&amp;DescRif=IMBALLAGGI%20DI%20CARTA%20E%20CARTONE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0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200108&amp;DescRif=RIFIUTI%20BIODEGRADABILI%20DI%20CUCINE%20E%20MENSE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0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200307&amp;DescRif=RIFIUTI%20INGOMBRAN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150106&amp;DescRif=IMBALLAGGI%20IN%20MATERIALI%20MIS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200101&amp;DescRif=CARTA%20E%20CARTONE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3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PRANICA%20PRENESTINA&amp;CodProd=182&amp;DescInterm=&amp;CodInterm=&amp;DescDest=&amp;CodDest=&amp;DescTrasp=MINERVA%20SCARL&amp;CodTrasp=238&amp;CodRif=200301&amp;DescRif=RIFIUTI%20URBANI%20NON%20DIFFERENZIAT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3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307&amp;DescRif=RIFIUTI%20INGOMBRANT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5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101&amp;DescRif=CARTA%20E%20CARTONE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0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LABICO&amp;CodProd=122&amp;DescInterm=&amp;CodInterm=&amp;DescDest=&amp;CodDest=&amp;DescTrasp=MINERVA%20SCARL&amp;CodTrasp=238&amp;CodRif=200301&amp;DescRif=RIFIUTI%20URBANI%20NON%20DIFFERENZIA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0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200301&amp;DescRif=RIFIUTI%20URBANI%20NON%20DIFFERENZIAT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2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150106&amp;DescRif=IMBALLAGGI%20IN%20MATERIALI%20MIST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2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150102&amp;DescRif=IMBALLAGGI%20DI%20PLASTICA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5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108&amp;DescRif=RIFIUTI%20BIODEGRADABILI%20DI%20CUCINE%20E%20MENSE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7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150102&amp;DescRif=IMBALLAGGI%20DI%20PLASTICA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7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150101&amp;DescRif=IMBALLAGGI%20DI%20CARTA%20E%20CARTONE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9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NEMI&amp;CodProd=142&amp;DescInterm=&amp;CodInterm=&amp;DescDest=&amp;CodDest=&amp;DescTrasp=MINERVA%20SCARL&amp;CodTrasp=238&amp;CodRif=150106&amp;DescRif=IMBALLAGGI%20IN%20MATERIALI%20MIS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9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NEMI&amp;CodProd=142&amp;DescInterm=&amp;CodInterm=&amp;DescDest=&amp;CodDest=&amp;DescTrasp=MINERVA%20SCARL&amp;CodTrasp=238&amp;CodRif=150102&amp;DescRif=IMBALLAGGI%20DI%20PLASTICA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4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303&amp;DescRif=RESIDUI%20DELLA%20PULIZIA%20STRADALE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4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301&amp;DescRif=RIFIUTI%20URBANI%20NON%20DIFFERENZIAT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6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108&amp;DescRif=RIFIUTI%20BIODEGRADABILI%20DI%20CUCINE%20E%20MENSE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6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200131&amp;DescRif=medicinali%20citotossici%20e%20citostatic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8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170107&amp;DescRif=miscugli%20o%20scorie%20di%20cemento%2C%20mattoni%2C%20mattonelle%20e%20ceramiche%2C%20diverse%20da%20quelle%20di%20cui%20alla%20voce%2017%2001%2006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8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150107&amp;DescRif=IMBALLAGGI%20IN%20VETRO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150101&amp;DescRif=IMBALLAGGI%20DI%20CARTA%20E%20CARTONE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150102&amp;DescRif=IMBALLAGGI%20DI%20PLASTICA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200301&amp;DescRif=RIFIUTI%20URBANI%20NON%20DIFFERENZIAT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ENAZZANO&amp;CodProd=107&amp;DescInterm=&amp;CodInterm=&amp;DescDest=&amp;CodDest=&amp;DescTrasp=MINERVA%20SCARL&amp;CodTrasp=238&amp;CodRif=200301&amp;DescRif=RIFIUTI%20URBANI%20NON%20DIFFERENZIAT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4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301&amp;DescRif=RIFIUTI%20URBANI%20NON%20DIFFERENZIAT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1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200108&amp;DescRif=RIFIUTI%20BIODEGRADABILI%20DI%20CUCINE%20E%20MENSE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1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200101&amp;DescRif=CARTA%20E%20CARTONE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4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303&amp;DescRif=RESIDUI%20DELLA%20PULIZIA%20STRADALE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6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101&amp;DescRif=CARTA%20E%20CARTONE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6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150106&amp;DescRif=IMBALLAGGI%20IN%20MATERIALI%20MIS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8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NEMI&amp;CodProd=142&amp;DescInterm=&amp;CodInterm=&amp;DescDest=&amp;CodDest=&amp;DescTrasp=MINERVA%20SCARL&amp;CodTrasp=238&amp;CodRif=200301&amp;DescRif=RIFIUTI%20URBANI%20NON%20DIFFERENZIAT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8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NEMI&amp;CodProd=142&amp;DescInterm=&amp;CodInterm=&amp;DescDest=&amp;CodDest=&amp;DescTrasp=MINERVA%20SCARL&amp;CodTrasp=238&amp;CodRif=200101&amp;DescRif=CARTA%20E%20CARTONE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3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150102&amp;DescRif=IMBALLAGGI%20DI%20PLASTICA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3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ORGA&amp;CodProd=114&amp;DescInterm=&amp;CodInterm=&amp;DescDest=&amp;CodDest=&amp;DescTrasp=MINERVA%20SCARL&amp;CodTrasp=238&amp;CodRif=200301&amp;DescRif=RIFIUTI%20URBANI%20NON%20DIFFERENZIA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5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ORGA&amp;CodProd=114&amp;DescInterm=&amp;CodInterm=&amp;DescDest=&amp;CodDest=&amp;DescTrasp=MINERVA%20SCARL&amp;CodTrasp=238&amp;CodRif=150106&amp;DescRif=IMBALLAGGI%20IN%20MATERIALI%20MIS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5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ORGA&amp;CodProd=114&amp;DescInterm=&amp;CodInterm=&amp;DescDest=&amp;CodDest=&amp;DescTrasp=MINERVA%20SCARL&amp;CodTrasp=238&amp;CodRif=150102&amp;DescRif=IMBALLAGGI%20DI%20PLASTICA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7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101&amp;DescRif=CARTA%20E%20CARTONE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9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150101&amp;DescRif=IMBALLAGGI%20DI%20CARTA%20E%20CARTONE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7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307&amp;DescRif=RIFIUTI%20INGOMBRANT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9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150106&amp;DescRif=IMBALLAGGI%20IN%20MATERIALI%20MIS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0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200307&amp;DescRif=RIFIUTI%20INGOMBRAN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0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200108&amp;DescRif=RIFIUTI%20BIODEGRADABILI%20DI%20CUCINE%20E%20MENSE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150106&amp;DescRif=IMBALLAGGI%20IN%20MATERIALI%20MIST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200101&amp;DescRif=CARTA%20E%20CARTONE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3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307&amp;DescRif=RIFIUTI%20INGOMBRAN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0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200301&amp;DescRif=RIFIUTI%20URBANI%20NON%20DIFFERENZIA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3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PRANICA%20PRENESTINA&amp;CodProd=182&amp;DescInterm=&amp;CodInterm=&amp;DescDest=&amp;CodDest=&amp;DescTrasp=MINERVA%20SCARL&amp;CodTrasp=238&amp;CodRif=200301&amp;DescRif=RIFIUTI%20URBANI%20NON%20DIFFERENZIA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5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301&amp;DescRif=RIFIUTI%20URBANI%20NON%20DIFFERENZIA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5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108&amp;DescRif=RIFIUTI%20BIODEGRADABILI%20DI%20CUCINE%20E%20MENSE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7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150101&amp;DescRif=IMBALLAGGI%20DI%20CARTA%20E%20CARTONE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9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NEMI&amp;CodProd=142&amp;DescInterm=&amp;CodInterm=&amp;DescDest=&amp;CodDest=&amp;DescTrasp=MINERVA%20SCARL&amp;CodTrasp=238&amp;CodRif=150101&amp;DescRif=IMBALLAGGI%20DI%20CARTA%20E%20CARTONE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0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200307&amp;DescRif=RIFIUTI%20INGOMBRANT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2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200101&amp;DescRif=CARTA%20E%20CARTONE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2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150106&amp;DescRif=IMBALLAGGI%20IN%20MATERIALI%20MIS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4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303&amp;DescRif=RESIDUI%20DELLA%20PULIZIA%20STRADALE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4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301&amp;DescRif=RIFIUTI%20URBANI%20NON%20DIFFERENZIA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6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150101&amp;DescRif=IMBALLAGGI%20DI%20CARTA%20E%20CARTONE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8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150107&amp;DescRif=IMBALLAGGI%20IN%20VETRO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150102&amp;DescRif=IMBALLAGGI%20DI%20PLASTICA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7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150102&amp;DescRif=IMBALLAGGI%20DI%20PLASTICA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9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NEMI&amp;CodProd=142&amp;DescInterm=&amp;CodInterm=&amp;DescDest=&amp;CodDest=&amp;DescTrasp=MINERVA%20SCARL&amp;CodTrasp=238&amp;CodRif=150106&amp;DescRif=IMBALLAGGI%20IN%20MATERIALI%20MIST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6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108&amp;DescRif=RIFIUTI%20BIODEGRADABILI%20DI%20CUCINE%20E%20MENSE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8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170107&amp;DescRif=miscugli%20o%20scorie%20di%20cemento%2C%20mattoni%2C%20mattonelle%20e%20ceramiche%2C%20diverse%20da%20quelle%20di%20cui%20alla%20voce%2017%2001%2006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150101&amp;DescRif=IMBALLAGGI%20DI%20CARTA%20E%20CARTONE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ENAZZANO&amp;CodProd=107&amp;DescInterm=&amp;CodInterm=&amp;DescDest=&amp;CodDest=&amp;DescTrasp=MINERVA%20SCARL&amp;CodTrasp=238&amp;CodRif=200301&amp;DescRif=RIFIUTI%20URBANI%20NON%20DIFFERENZIA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200301&amp;DescRif=RIFIUTI%20URBANI%20NON%20DIFFERENZIAT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4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307&amp;DescRif=RIFIUTI%20INGOMBRANT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4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303&amp;DescRif=RESIDUI%20DELLA%20PULIZIA%20STRADALE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6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150106&amp;DescRif=IMBALLAGGI%20IN%20MATERIALI%20MIST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8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NEMI&amp;CodProd=142&amp;DescInterm=&amp;CodInterm=&amp;DescDest=&amp;CodDest=&amp;DescTrasp=MINERVA%20SCARL&amp;CodTrasp=238&amp;CodRif=150107&amp;DescRif=IMBALLAGGI%20IN%20VETRO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1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200301&amp;DescRif=RIFIUTI%20URBANI%20NON%20DIFFERENZIAT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1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200108&amp;DescRif=RIFIUTI%20BIODEGRADABILI%20DI%20CUCINE%20E%20MENSE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3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150102&amp;DescRif=IMBALLAGGI%20DI%20PLASTICA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3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ORGA&amp;CodProd=114&amp;DescInterm=&amp;CodInterm=&amp;DescDest=&amp;CodDest=&amp;DescTrasp=MINERVA%20SCARL&amp;CodTrasp=238&amp;CodRif=200301&amp;DescRif=RIFIUTI%20URBANI%20NON%20DIFFERENZIAT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5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131&amp;DescRif=medicinali%20citotossici%20e%20citostatic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7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101&amp;DescRif=CARTA%20E%20CARTONE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6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101&amp;DescRif=CARTA%20E%20CARTONE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8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NEMI&amp;CodProd=142&amp;DescInterm=&amp;CodInterm=&amp;DescDest=&amp;CodDest=&amp;DescTrasp=MINERVA%20SCARL&amp;CodTrasp=238&amp;CodRif=200301&amp;DescRif=RIFIUTI%20URBANI%20NON%20DIFFERENZIA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5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201&amp;DescRif=RIFIUTI%20BIODEGRADABIL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7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307&amp;DescRif=RIFIUTI%20INGOMBRAN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9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150106&amp;DescRif=IMBALLAGGI%20IN%20MATERIALI%20MIST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9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150101&amp;DescRif=IMBALLAGGI%20DI%20CARTA%20E%20CARTONE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0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200301&amp;DescRif=RIFIUTI%20URBANI%20NON%20DIFFERENZIAT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0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200108&amp;DescRif=RIFIUTI%20BIODEGRADABILI%20DI%20CUCINE%20E%20MENSE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200101&amp;DescRif=CARTA%20E%20CARTONE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150106&amp;DescRif=IMBALLAGGI%20IN%20MATERIALI%20MIS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3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ENAZZANO&amp;CodProd=107&amp;DescInterm=&amp;CodInterm=&amp;DescDest=&amp;CodDest=&amp;DescTrasp=MINERVA%20SCARL&amp;CodTrasp=238&amp;CodRif=200301&amp;DescRif=RIFIUTI%20URBANI%20NON%20DIFFERENZIAT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3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PRANICA%20PRENESTINA&amp;CodProd=182&amp;DescInterm=&amp;CodInterm=&amp;DescDest=&amp;CodDest=&amp;DescTrasp=MINERVA%20SCARL&amp;CodTrasp=238&amp;CodRif=200301&amp;DescRif=RIFIUTI%20URBANI%20NON%20DIFFERENZIAT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5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108&amp;DescRif=RIFIUTI%20BIODEGRADABILI%20DI%20CUCINE%20E%20MENSE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7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150101&amp;DescRif=IMBALLAGGI%20DI%20CARTA%20E%20CARTONE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0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LABICO&amp;CodProd=122&amp;DescInterm=&amp;CodInterm=&amp;DescDest=&amp;CodDest=&amp;DescTrasp=MINERVA%20SCARL&amp;CodTrasp=238&amp;CodRif=200307&amp;DescRif=RIFIUTI%20INGOMBRAN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0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LABICO&amp;CodProd=122&amp;DescInterm=&amp;CodInterm=&amp;DescDest=&amp;CodDest=&amp;DescTrasp=MINERVA%20SCARL&amp;CodTrasp=238&amp;CodRif=200301&amp;DescRif=RIFIUTI%20URBANI%20NON%20DIFFERENZIA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2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150106&amp;DescRif=IMBALLAGGI%20IN%20MATERIALI%20MIST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4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301&amp;DescRif=RIFIUTI%20URBANI%20NON%20DIFFERENZIAT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6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150101&amp;DescRif=IMBALLAGGI%20DI%20CARTA%20E%20CARTONE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150102&amp;DescRif=IMBALLAGGI%20DI%20PLASTICA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5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301&amp;DescRif=RIFIUTI%20URBANI%20NON%20DIFFERENZIAT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7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150102&amp;DescRif=IMBALLAGGI%20DI%20PLASTICA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9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NEMI&amp;CodProd=142&amp;DescInterm=&amp;CodInterm=&amp;DescDest=&amp;CodDest=&amp;DescTrasp=MINERVA%20SCARL&amp;CodTrasp=238&amp;CodRif=150102&amp;DescRif=IMBALLAGGI%20DI%20PLASTICA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9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LABICO&amp;CodProd=122&amp;DescInterm=&amp;CodInterm=&amp;DescDest=&amp;CodDest=&amp;DescTrasp=MINERVA%20SCARL&amp;CodTrasp=238&amp;CodRif=200307&amp;DescRif=RIFIUTI%20INGOMBRANT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2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200101&amp;DescRif=CARTA%20E%20CARTONE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4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ORGA&amp;CodProd=114&amp;DescInterm=&amp;CodInterm=&amp;DescDest=&amp;CodDest=&amp;DescTrasp=MINERVA%20SCARL&amp;CodTrasp=238&amp;CodRif=200108&amp;DescRif=RIFIUTI%20BIODEGRADABILI%20DI%20CUCINE%20E%20MENSE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6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108&amp;DescRif=RIFIUTI%20BIODEGRADABILI%20DI%20CUCINE%20E%20MENSE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8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170107&amp;DescRif=miscugli%20o%20scorie%20di%20cemento%2C%20mattoni%2C%20mattonelle%20e%20ceramiche%2C%20diverse%20da%20quelle%20di%20cui%20alla%20voce%2017%2001%2006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8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150107&amp;DescRif=IMBALLAGGI%20IN%20VETRO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150101&amp;DescRif=IMBALLAGGI%20DI%20CARTA%20E%20CARTONE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200307&amp;DescRif=RIFIUTI%20INGOMBRANT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4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303&amp;DescRif=RESIDUI%20DELLA%20PULIZIA%20STRADALE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6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150106&amp;DescRif=IMBALLAGGI%20IN%20MATERIALI%20MIS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1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200108&amp;DescRif=RIFIUTI%20BIODEGRADABILI%20DI%20CUCINE%20E%20MENSE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3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ORGA&amp;CodProd=114&amp;DescInterm=&amp;CodInterm=&amp;DescDest=&amp;CodDest=&amp;DescTrasp=MINERVA%20SCARL&amp;CodTrasp=238&amp;CodRif=200301&amp;DescRif=RIFIUTI%20URBANI%20NON%20DIFFERENZIA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5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131&amp;DescRif=medicinali%20citotossici%20e%20citostatic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200101&amp;DescRif=CARTA%20E%20CARTONE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4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307&amp;DescRif=RIFIUTI%20INGOMBRAN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6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101&amp;DescRif=CARTA%20E%20CARTONE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8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NEMI&amp;CodProd=142&amp;DescInterm=&amp;CodInterm=&amp;DescDest=&amp;CodDest=&amp;DescTrasp=MINERVA%20SCARL&amp;CodTrasp=238&amp;CodRif=200301&amp;DescRif=RIFIUTI%20URBANI%20NON%20DIFFERENZIAT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8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NEMI&amp;CodProd=142&amp;DescInterm=&amp;CodInterm=&amp;DescDest=&amp;CodDest=&amp;DescTrasp=MINERVA%20SCARL&amp;CodTrasp=238&amp;CodRif=150107&amp;DescRif=IMBALLAGGI%20IN%20VETRO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1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200131&amp;DescRif=medicinali%20citotossici%20e%20citostatic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3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ORGA&amp;CodProd=114&amp;DescInterm=&amp;CodInterm=&amp;DescDest=&amp;CodDest=&amp;DescTrasp=MINERVA%20SCARL&amp;CodTrasp=238&amp;CodRif=200307&amp;DescRif=RIFIUTI%20INGOMBRAN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5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201&amp;DescRif=RIFIUTI%20BIODEGRADABIL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7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307&amp;DescRif=RIFIUTI%20INGOMBRANT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7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101&amp;DescRif=CARTA%20E%20CARTONE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9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150101&amp;DescRif=IMBALLAGGI%20DI%20CARTA%20E%20CARTONE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09" Type="http://schemas.openxmlformats.org/officeDocument/2006/relationships/printerSettings" Target="../printerSettings/printerSettings11.bin"/><Relationship Id="rId19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150106&amp;DescRif=IMBALLAGGI%20IN%20MATERIALI%20MIST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0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200301&amp;DescRif=RIFIUTI%20URBANI%20NON%20DIFFERENZIA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150106&amp;DescRif=IMBALLAGGI%20IN%20MATERIALI%20MIST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3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PRANICA%20PRENESTINA&amp;CodProd=182&amp;DescInterm=&amp;CodInterm=&amp;DescDest=&amp;CodDest=&amp;DescTrasp=MINERVA%20SCARL&amp;CodTrasp=238&amp;CodRif=200301&amp;DescRif=RIFIUTI%20URBANI%20NON%20DIFFERENZIA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5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108&amp;DescRif=RIFIUTI%20BIODEGRADABILI%20DI%20CUCINE%20E%20MENSE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0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LABICO&amp;CodProd=122&amp;DescInterm=&amp;CodInterm=&amp;DescDest=&amp;CodDest=&amp;DescTrasp=MINERVA%20SCARL&amp;CodTrasp=238&amp;CodRif=200301&amp;DescRif=RIFIUTI%20URBANI%20NON%20DIFFERENZIAT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2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150102&amp;DescRif=IMBALLAGGI%20DI%20PLASTICA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150102&amp;DescRif=IMBALLAGGI%20DI%20PLASTICA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3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ENAZZANO&amp;CodProd=107&amp;DescInterm=&amp;CodInterm=&amp;DescDest=&amp;CodDest=&amp;DescTrasp=MINERVA%20SCARL&amp;CodTrasp=238&amp;CodRif=200303&amp;DescRif=RESIDUI%20DELLA%20PULIZIA%20STRADALE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5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131&amp;DescRif=medicinali%20citotossici%20e%20citostatic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7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150102&amp;DescRif=IMBALLAGGI%20DI%20PLASTICA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7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150101&amp;DescRif=IMBALLAGGI%20DI%20CARTA%20E%20CARTONE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9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NEMI&amp;CodProd=142&amp;DescInterm=&amp;CodInterm=&amp;DescDest=&amp;CodDest=&amp;DescTrasp=MINERVA%20SCARL&amp;CodTrasp=238&amp;CodRif=150102&amp;DescRif=IMBALLAGGI%20DI%20PLASTICA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9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LABICO&amp;CodProd=122&amp;DescInterm=&amp;CodInterm=&amp;DescDest=&amp;CodDest=&amp;DescTrasp=MINERVA%20SCARL&amp;CodTrasp=238&amp;CodRif=200307&amp;DescRif=RIFIUTI%20INGOMBRANT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0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LABICO&amp;CodProd=122&amp;DescInterm=&amp;CodInterm=&amp;DescDest=&amp;CodDest=&amp;DescTrasp=MINERVA%20SCARL&amp;CodTrasp=238&amp;CodRif=200307&amp;DescRif=RIFIUTI%20INGOMBRANT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2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150106&amp;DescRif=IMBALLAGGI%20IN%20MATERIALI%20MIST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4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303&amp;DescRif=RESIDUI%20DELLA%20PULIZIA%20STRADALE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4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301&amp;DescRif=RIFIUTI%20URBANI%20NON%20DIFFERENZIA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6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108&amp;DescRif=RIFIUTI%20BIODEGRADABILI%20DI%20CUCINE%20E%20MENSE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6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150101&amp;DescRif=IMBALLAGGI%20DI%20CARTA%20E%20CARTONE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8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150107&amp;DescRif=IMBALLAGGI%20IN%20VETRO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150101&amp;DescRif=IMBALLAGGI%20DI%20CARTA%20E%20CARTONE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150102&amp;DescRif=IMBALLAGGI%20DI%20PLASTICA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8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101&amp;DescRif=CARTA%20E%20CARTONE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ENAZZANO&amp;CodProd=107&amp;DescInterm=&amp;CodInterm=&amp;DescDest=&amp;CodDest=&amp;DescTrasp=MINERVA%20SCARL&amp;CodTrasp=238&amp;CodRif=200301&amp;DescRif=RIFIUTI%20URBANI%20NON%20DIFFERENZIAT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4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200301&amp;DescRif=RIFIUTI%20URBANI%20NON%20DIFFERENZIAT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68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SEGNI&amp;CodProd=38&amp;DescInterm=&amp;CodInterm=&amp;DescDest=&amp;CodDest=&amp;DescTrasp=MINERVA%20SCARL&amp;CodTrasp=238&amp;CodRif=150106&amp;DescRif=IMBALLAGGI%20IN%20MATERIALI%20MIST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89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NEMI&amp;CodProd=142&amp;DescInterm=&amp;CodInterm=&amp;DescDest=&amp;CodDest=&amp;DescTrasp=MINERVA%20SCARL&amp;CodTrasp=238&amp;CodRif=150106&amp;DescRif=IMBALLAGGI%20IN%20MATERIALI%20MIS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1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AVIGNANO&amp;CodProd=102&amp;DescInterm=&amp;CodInterm=&amp;DescDest=&amp;CodDest=&amp;DescTrasp=MINERVA%20SCARL&amp;CodTrasp=238&amp;CodRif=200108&amp;DescRif=RIFIUTI%20BIODEGRADABILI%20DI%20CUCINE%20E%20MENSE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3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ORGA&amp;CodProd=114&amp;DescInterm=&amp;CodInterm=&amp;DescDest=&amp;CodDest=&amp;DescTrasp=MINERVA%20SCARL&amp;CodTrasp=238&amp;CodRif=200307&amp;DescRif=RIFIUTI%20INGOMBRAN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5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201&amp;DescRif=RIFIUTI%20BIODEGRADABIL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7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200307&amp;DescRif=RIFIUTI%20INGOMBRAN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9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OLLEFERRO&amp;CodProd=70&amp;DescInterm=&amp;CodInterm=&amp;DescDest=&amp;CodDest=&amp;DescTrasp=MINERVA%20SCARL&amp;CodTrasp=238&amp;CodRif=150101&amp;DescRif=IMBALLAGGI%20DI%20CARTA%20E%20CARTONE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00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CARPINETO%20ROMANO&amp;CodProd=185&amp;DescInterm=&amp;CodInterm=&amp;DescDest=&amp;CodDest=&amp;DescTrasp=MINERVA%20SCARL&amp;CodTrasp=238&amp;CodRif=200307&amp;DescRif=RIFIUTI%20INGOMBRANT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ENAZZANO&amp;CodProd=107&amp;DescInterm=&amp;CodInterm=&amp;DescDest=&amp;CodDest=&amp;DescTrasp=MINERVA%20SCARL&amp;CodTrasp=238&amp;CodRif=200301&amp;DescRif=RIFIUTI%20URBANI%20NON%20DIFFERENZIATI&amp;ClassRif=&amp;CampoData=%20MOVECO_DATA_FINE_TRASPORTO&amp;DescData=&amp;DataI=01%2F03%2F2020&amp;DataF=31%2F03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7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ENAZZANO&amp;CodProd=107&amp;DescInterm=&amp;CodInterm=&amp;DescDest=&amp;CodDest=&amp;DescTrasp=MINERVA%20SCARL&amp;CodTrasp=238&amp;CodRif=200303&amp;DescRif=RESIDUI%20DELLA%20PULIZIA%20STRADALE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2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ENAZZANO&amp;CodProd=107&amp;DescInterm=&amp;CodInterm=&amp;DescDest=&amp;CodDest=&amp;DescTrasp=MINERVA%20SCARL&amp;CodTrasp=238&amp;CodRif=200301&amp;DescRif=RIFIUTI%20URBANI%20NON%20DIFFERENZIATI&amp;ClassRif=&amp;CampoData=%20MOVECO_DATA_FINE_TRASPORTO&amp;DescData=&amp;DataI=01%2F02%2F2020&amp;DataF=29%2F02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1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ENAZZANO&amp;CodProd=107&amp;DescInterm=&amp;CodInterm=&amp;DescDest=&amp;CodDest=&amp;DescTrasp=MINERVA%20SCARL&amp;CodTrasp=238&amp;CodRif=200301&amp;DescRif=RIFIUTI%20URBANI%20NON%20DIFFERENZIATI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6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ENAZZANO&amp;CodProd=107&amp;DescInterm=&amp;CodInterm=&amp;DescDest=&amp;CodDest=&amp;DescTrasp=MINERVA%20SCARL&amp;CodTrasp=238&amp;CodRif=200303&amp;DescRif=RESIDUI%20DELLA%20PULIZIA%20STRADALE&amp;ClassRif=&amp;CampoData=%20MOVECO_DATA_FINE_TRASPORTO&amp;DescData=&amp;DataI=01%2F01%2F2020&amp;DataF=31%2F01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5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ENAZZANO&amp;CodProd=107&amp;DescInterm=&amp;CodInterm=&amp;DescDest=&amp;CodDest=&amp;DescTrasp=MINERVA%20SCARL&amp;CodTrasp=238&amp;CodRif=200301&amp;DescRif=RIFIUTI%20URBANI%20NON%20DIFFERENZIATI&amp;ClassRif=&amp;CampoData=%20MOVECO_DATA_FINE_TRASPORTO&amp;DescData=&amp;DataI=01%2F05%2F2020&amp;DataF=31%2F05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Relationship Id="rId4" Type="http://schemas.openxmlformats.org/officeDocument/2006/relationships/hyperlink" Target="http://ws1050reports.anthea.cloud/ReportServer_SQLRDS?%2F19232%2FAnthea_Amb%2FElencoMov&amp;Conn=Data%20Source%3Dsql01.gruppoanthea.local%3BInitial%20Catalog%3DANTHEA_MINERVA%3BPersist%20Security%20Info%3DTrue%3BPooling%3DTrue%3BApplication%20Name%3DANTHEA_minervaproietti%3BWorkstation%20ID%3DD1W7027&amp;DescCli=&amp;CodCli=&amp;DescProd=COMUNE%20DI%20GENAZZANO&amp;CodProd=107&amp;DescInterm=&amp;CodInterm=&amp;DescDest=&amp;CodDest=&amp;DescTrasp=MINERVA%20SCARL&amp;CodTrasp=238&amp;CodRif=200301&amp;DescRif=RIFIUTI%20URBANI%20NON%20DIFFERENZIATI&amp;ClassRif=&amp;CampoData=%20MOVECO_DATA_FINE_TRASPORTO&amp;DescData=&amp;DataI=01%2F04%2F2020&amp;DataF=30%2F04%2F2020&amp;MovEsclusi=%20AND%20CAUSALIMOV_POSIZIONE%20IN%20(%271%27%2C%272%27%2C%273%27%2C%2710%27)&amp;Posizione=0&amp;DescPosizione=&amp;Causale=&amp;CodOp=&amp;Operazione=N&amp;DescOperazione=&amp;StatoFisico=0&amp;Quantita=&amp;DescQuantita=&amp;ADR=&amp;Classe=&amp;Targa=&amp;IdTarga=&amp;IdCond=&amp;Cond=&amp;Par=&amp;Zona=&amp;DescCriSel=&amp;CriSel=&amp;Ordinamento=&amp;Settore=&amp;TipoRep=N&amp;TutteUL=False&amp;TipoRifiuto=P&amp;RegioneCod=&amp;ProvinciaCod=&amp;ComuneCod=&amp;Uso=&amp;CarPericoloRif=&amp;rs%3AParameterLanguage=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K34"/>
  <sheetViews>
    <sheetView tabSelected="1" zoomScaleNormal="100" workbookViewId="0">
      <selection activeCell="A4" sqref="A4"/>
    </sheetView>
  </sheetViews>
  <sheetFormatPr defaultRowHeight="15" x14ac:dyDescent="0.25"/>
  <cols>
    <col min="1" max="1" width="73.42578125" bestFit="1" customWidth="1"/>
    <col min="2" max="2" width="14.7109375" customWidth="1"/>
    <col min="3" max="3" width="10.85546875" customWidth="1"/>
    <col min="4" max="4" width="10" bestFit="1" customWidth="1"/>
    <col min="5" max="5" width="10.28515625" bestFit="1" customWidth="1"/>
    <col min="6" max="6" width="10.5703125" bestFit="1" customWidth="1"/>
    <col min="11" max="11" width="10.28515625" bestFit="1" customWidth="1"/>
  </cols>
  <sheetData>
    <row r="1" spans="1:11" ht="30" customHeight="1" x14ac:dyDescent="0.25">
      <c r="A1" s="92" t="s">
        <v>33</v>
      </c>
      <c r="B1" s="89" t="s">
        <v>34</v>
      </c>
      <c r="C1" s="89" t="s">
        <v>35</v>
      </c>
      <c r="D1" s="89" t="s">
        <v>36</v>
      </c>
      <c r="E1" s="89" t="s">
        <v>37</v>
      </c>
      <c r="F1" s="89" t="s">
        <v>38</v>
      </c>
      <c r="G1" s="89" t="s">
        <v>39</v>
      </c>
      <c r="H1" s="89" t="s">
        <v>40</v>
      </c>
      <c r="I1" s="89" t="s">
        <v>41</v>
      </c>
      <c r="J1" s="87" t="s">
        <v>42</v>
      </c>
      <c r="K1" s="87" t="s">
        <v>68</v>
      </c>
    </row>
    <row r="2" spans="1:11" ht="15.75" thickBot="1" x14ac:dyDescent="0.3">
      <c r="A2" s="93"/>
      <c r="B2" s="90"/>
      <c r="C2" s="90"/>
      <c r="D2" s="90"/>
      <c r="E2" s="90"/>
      <c r="F2" s="90"/>
      <c r="G2" s="90"/>
      <c r="H2" s="90"/>
      <c r="I2" s="90"/>
      <c r="J2" s="91"/>
      <c r="K2" s="88"/>
    </row>
    <row r="3" spans="1:11" ht="18" customHeight="1" x14ac:dyDescent="0.25">
      <c r="A3" s="14" t="s">
        <v>10</v>
      </c>
      <c r="B3" s="67">
        <v>0</v>
      </c>
      <c r="C3" s="67">
        <f>'Carpineto Romano'!N2</f>
        <v>5.14</v>
      </c>
      <c r="D3" s="67">
        <f>Colleferro!N2</f>
        <v>274.89</v>
      </c>
      <c r="E3" s="67">
        <f>Gavignano!N2</f>
        <v>10.18</v>
      </c>
      <c r="F3" s="67">
        <f>Genazzano!N2</f>
        <v>73.319999999999993</v>
      </c>
      <c r="G3" s="67">
        <f>Gorga!N2</f>
        <v>4.0199999999999996</v>
      </c>
      <c r="H3" s="67">
        <v>0</v>
      </c>
      <c r="I3" s="67">
        <f>Nemi!N2</f>
        <v>8.0399999999999991</v>
      </c>
      <c r="J3" s="67">
        <f>Segni!N2</f>
        <v>17.3</v>
      </c>
      <c r="K3" s="67">
        <f>SUM(B3:J3)</f>
        <v>392.89</v>
      </c>
    </row>
    <row r="4" spans="1:11" ht="18" customHeight="1" x14ac:dyDescent="0.25">
      <c r="A4" s="15" t="s">
        <v>12</v>
      </c>
      <c r="B4" s="68">
        <f>'Capranica prenestina'!M2</f>
        <v>0.57999999999999996</v>
      </c>
      <c r="C4" s="68">
        <f>'Carpineto Romano'!N4</f>
        <v>70.051999999999992</v>
      </c>
      <c r="D4" s="68">
        <f>Colleferro!N4</f>
        <v>711.21800000000007</v>
      </c>
      <c r="E4" s="68">
        <f>Gavignano!N4</f>
        <v>44.372999999999998</v>
      </c>
      <c r="F4" s="68">
        <f>Genazzano!N4</f>
        <v>240.19000000000003</v>
      </c>
      <c r="G4" s="68">
        <f>Gorga!N4</f>
        <v>19.123000000000001</v>
      </c>
      <c r="H4" s="68">
        <f>Labico!N3</f>
        <v>100.84</v>
      </c>
      <c r="I4" s="68">
        <f>Nemi!N4</f>
        <v>39.520000000000003</v>
      </c>
      <c r="J4" s="68">
        <f>Segni!N4</f>
        <v>115.87200000000001</v>
      </c>
      <c r="K4" s="68">
        <f t="shared" ref="K4:K12" si="0">SUM(B4:J4)</f>
        <v>1341.768</v>
      </c>
    </row>
    <row r="5" spans="1:11" ht="18" customHeight="1" x14ac:dyDescent="0.25">
      <c r="A5" s="15" t="s">
        <v>17</v>
      </c>
      <c r="B5" s="68">
        <f>'Capranica prenestina'!M3</f>
        <v>0.36</v>
      </c>
      <c r="C5" s="68">
        <v>0</v>
      </c>
      <c r="D5" s="68">
        <f>Colleferro!N5</f>
        <v>752.05200000000002</v>
      </c>
      <c r="E5" s="68">
        <v>0</v>
      </c>
      <c r="F5" s="68">
        <v>0</v>
      </c>
      <c r="G5" s="68">
        <v>0</v>
      </c>
      <c r="H5" s="68">
        <v>0</v>
      </c>
      <c r="I5" s="68">
        <f>Nemi!N5</f>
        <v>8.3800000000000008</v>
      </c>
      <c r="J5" s="68">
        <v>0</v>
      </c>
      <c r="K5" s="68">
        <f t="shared" si="0"/>
        <v>760.79200000000003</v>
      </c>
    </row>
    <row r="6" spans="1:11" ht="18" customHeight="1" x14ac:dyDescent="0.25">
      <c r="A6" s="15" t="s">
        <v>57</v>
      </c>
      <c r="B6" s="68">
        <v>0</v>
      </c>
      <c r="C6" s="68">
        <f>'Carpineto Romano'!N3</f>
        <v>21.358999999999998</v>
      </c>
      <c r="D6" s="68">
        <v>0</v>
      </c>
      <c r="E6" s="68">
        <f>Gavignano!N3</f>
        <v>15.489000000000001</v>
      </c>
      <c r="F6" s="68">
        <f>Genazzano!N3</f>
        <v>152.24300000000002</v>
      </c>
      <c r="G6" s="68">
        <f>Gorga!N3</f>
        <v>6.5200000000000005</v>
      </c>
      <c r="H6" s="68">
        <f>Labico!N2</f>
        <v>64.040000000000006</v>
      </c>
      <c r="I6" s="68">
        <f>Nemi!N3</f>
        <v>5.1999999999999993</v>
      </c>
      <c r="J6" s="68">
        <f>Segni!N3</f>
        <v>35.214999999999996</v>
      </c>
      <c r="K6" s="68">
        <f t="shared" si="0"/>
        <v>300.06599999999997</v>
      </c>
    </row>
    <row r="7" spans="1:11" ht="18" customHeight="1" x14ac:dyDescent="0.25">
      <c r="A7" s="15" t="s">
        <v>58</v>
      </c>
      <c r="B7" s="68">
        <v>0</v>
      </c>
      <c r="C7" s="68">
        <v>0</v>
      </c>
      <c r="D7" s="68">
        <f>Colleferro!N3</f>
        <v>5.24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f t="shared" si="0"/>
        <v>5.24</v>
      </c>
    </row>
    <row r="8" spans="1:11" x14ac:dyDescent="0.25">
      <c r="A8" s="15" t="s">
        <v>13</v>
      </c>
      <c r="B8" s="68">
        <f>'Capranica prenestina'!M4</f>
        <v>0.2</v>
      </c>
      <c r="C8" s="68">
        <f>'Carpineto Romano'!N5</f>
        <v>26.310000000000002</v>
      </c>
      <c r="D8" s="68">
        <f>Colleferro!N6</f>
        <v>687</v>
      </c>
      <c r="E8" s="68">
        <f>Gavignano!N5</f>
        <v>11.61</v>
      </c>
      <c r="F8" s="68">
        <f>Genazzano!N5</f>
        <v>109.94</v>
      </c>
      <c r="G8" s="68">
        <f>Gorga!N5</f>
        <v>4.5599999999999996</v>
      </c>
      <c r="H8" s="68">
        <f>Labico!N4</f>
        <v>69.459999999999994</v>
      </c>
      <c r="I8" s="68">
        <f>Nemi!N6</f>
        <v>13.51</v>
      </c>
      <c r="J8" s="68">
        <f>Segni!N5</f>
        <v>30.02</v>
      </c>
      <c r="K8" s="68">
        <f t="shared" si="0"/>
        <v>952.6099999999999</v>
      </c>
    </row>
    <row r="9" spans="1:11" ht="18" customHeight="1" x14ac:dyDescent="0.25">
      <c r="A9" s="15" t="s">
        <v>14</v>
      </c>
      <c r="B9" s="68">
        <f>'Capranica prenestina'!M5</f>
        <v>0.2</v>
      </c>
      <c r="C9" s="68">
        <f>'Carpineto Romano'!N6</f>
        <v>17.513999999999999</v>
      </c>
      <c r="D9" s="68">
        <f>Colleferro!N7</f>
        <v>1971.82</v>
      </c>
      <c r="E9" s="68">
        <f>Gavignano!N6</f>
        <v>34.992999999999995</v>
      </c>
      <c r="F9" s="68">
        <f>Genazzano!N6</f>
        <v>439.11</v>
      </c>
      <c r="G9" s="68">
        <f>Gorga!N6</f>
        <v>14.8687</v>
      </c>
      <c r="H9" s="68">
        <f>Labico!N5</f>
        <v>197.44</v>
      </c>
      <c r="I9" s="68">
        <f>Nemi!N7</f>
        <v>25.939999999999998</v>
      </c>
      <c r="J9" s="68">
        <f>Segni!N6</f>
        <v>57.448000000000008</v>
      </c>
      <c r="K9" s="68">
        <f t="shared" si="0"/>
        <v>2759.3336999999997</v>
      </c>
    </row>
    <row r="10" spans="1:11" ht="18" customHeight="1" x14ac:dyDescent="0.25">
      <c r="A10" s="15" t="s">
        <v>15</v>
      </c>
      <c r="B10" s="68">
        <v>0</v>
      </c>
      <c r="C10" s="68">
        <f>'Carpineto Romano'!N8</f>
        <v>27.279999999999998</v>
      </c>
      <c r="D10" s="68">
        <f>Colleferro!N10</f>
        <v>366.18000000000006</v>
      </c>
      <c r="E10" s="68">
        <f>Gavignano!N9</f>
        <v>29.900000000000002</v>
      </c>
      <c r="F10" s="68">
        <f>Genazzano!N9</f>
        <v>118.96</v>
      </c>
      <c r="G10" s="68">
        <f>Gorga!N9</f>
        <v>11.74</v>
      </c>
      <c r="H10" s="68">
        <f>Labico!N9</f>
        <v>31.16</v>
      </c>
      <c r="I10" s="68">
        <f>Nemi!N9</f>
        <v>10.48</v>
      </c>
      <c r="J10" s="68">
        <f>Segni!N10</f>
        <v>58.879999999999995</v>
      </c>
      <c r="K10" s="68">
        <f t="shared" si="0"/>
        <v>654.58000000000004</v>
      </c>
    </row>
    <row r="11" spans="1:11" ht="18" customHeight="1" x14ac:dyDescent="0.25">
      <c r="A11" s="15" t="s">
        <v>21</v>
      </c>
      <c r="B11" s="68">
        <v>0</v>
      </c>
      <c r="C11" s="68">
        <v>0</v>
      </c>
      <c r="D11" s="68">
        <f>Colleferro!N9</f>
        <v>82.6</v>
      </c>
      <c r="E11" s="68">
        <v>0</v>
      </c>
      <c r="F11" s="68">
        <f>Genazzano!N8</f>
        <v>34.94</v>
      </c>
      <c r="G11" s="68">
        <v>0</v>
      </c>
      <c r="H11" s="68">
        <v>0</v>
      </c>
      <c r="I11" s="68">
        <v>0</v>
      </c>
      <c r="J11" s="68">
        <f>Segni!N9</f>
        <v>25.68</v>
      </c>
      <c r="K11" s="68">
        <f t="shared" si="0"/>
        <v>143.22</v>
      </c>
    </row>
    <row r="12" spans="1:11" ht="18" customHeight="1" thickBot="1" x14ac:dyDescent="0.3">
      <c r="A12" s="15" t="s">
        <v>8</v>
      </c>
      <c r="B12" s="68">
        <f>'Capranica prenestina'!N6</f>
        <v>213.16000000000003</v>
      </c>
      <c r="C12" s="68">
        <f>'Carpineto Romano'!N7</f>
        <v>1497.8689999999997</v>
      </c>
      <c r="D12" s="68">
        <f>Colleferro!N8</f>
        <v>3317.0400000000004</v>
      </c>
      <c r="E12" s="68">
        <f>Gavignano!N8</f>
        <v>334.41800000000001</v>
      </c>
      <c r="F12" s="68">
        <f>Genazzano!N7</f>
        <v>637.33999999999992</v>
      </c>
      <c r="G12" s="68">
        <f>Gorga!N8</f>
        <v>158.94600000000003</v>
      </c>
      <c r="H12" s="68">
        <f>Labico!N8</f>
        <v>380.64</v>
      </c>
      <c r="I12" s="68">
        <f>Nemi!N8</f>
        <v>1456.48</v>
      </c>
      <c r="J12" s="68">
        <f>Segni!N8</f>
        <v>3802.7680000000009</v>
      </c>
      <c r="K12" s="68">
        <f t="shared" si="0"/>
        <v>11798.661</v>
      </c>
    </row>
    <row r="13" spans="1:11" ht="15.75" thickBot="1" x14ac:dyDescent="0.3">
      <c r="A13" s="40" t="s">
        <v>62</v>
      </c>
      <c r="B13" s="69">
        <f t="shared" ref="B13:J13" si="1">SUM(B3:B12)</f>
        <v>214.50000000000003</v>
      </c>
      <c r="C13" s="69">
        <f t="shared" si="1"/>
        <v>1665.5239999999997</v>
      </c>
      <c r="D13" s="69">
        <f t="shared" si="1"/>
        <v>8168.0400000000009</v>
      </c>
      <c r="E13" s="69">
        <f t="shared" si="1"/>
        <v>480.96299999999997</v>
      </c>
      <c r="F13" s="69">
        <f t="shared" si="1"/>
        <v>1806.0429999999999</v>
      </c>
      <c r="G13" s="69">
        <f t="shared" si="1"/>
        <v>219.77770000000004</v>
      </c>
      <c r="H13" s="69">
        <f t="shared" si="1"/>
        <v>843.57999999999993</v>
      </c>
      <c r="I13" s="69">
        <f t="shared" si="1"/>
        <v>1567.55</v>
      </c>
      <c r="J13" s="69">
        <f t="shared" si="1"/>
        <v>4143.1830000000009</v>
      </c>
      <c r="K13" s="69">
        <f>SUM(B13:J13)</f>
        <v>19109.1607</v>
      </c>
    </row>
    <row r="14" spans="1:11" ht="18" customHeight="1" x14ac:dyDescent="0.25">
      <c r="A14" s="47" t="s">
        <v>20</v>
      </c>
      <c r="B14" s="68">
        <v>0</v>
      </c>
      <c r="C14" s="68">
        <v>0</v>
      </c>
      <c r="D14" s="68">
        <f>Colleferro!N12</f>
        <v>118.22</v>
      </c>
      <c r="E14" s="68">
        <v>0</v>
      </c>
      <c r="F14" s="68">
        <f>Genazzano!N15</f>
        <v>10.48</v>
      </c>
      <c r="G14" s="68">
        <v>0</v>
      </c>
      <c r="H14" s="68">
        <f>Labico!N7</f>
        <v>43.64</v>
      </c>
      <c r="I14" s="68">
        <v>0</v>
      </c>
      <c r="J14" s="68">
        <v>0</v>
      </c>
      <c r="K14" s="68">
        <f>SUM(B14:J14)</f>
        <v>172.33999999999997</v>
      </c>
    </row>
    <row r="15" spans="1:11" ht="18" customHeight="1" x14ac:dyDescent="0.25">
      <c r="A15" s="47" t="s">
        <v>19</v>
      </c>
      <c r="B15" s="68">
        <v>0</v>
      </c>
      <c r="C15" s="68">
        <f>'Carpineto Romano'!N9</f>
        <v>0.02</v>
      </c>
      <c r="D15" s="68">
        <f>Colleferro!N14</f>
        <v>1.306</v>
      </c>
      <c r="E15" s="68">
        <f>Gavignano!N7</f>
        <v>0.13500000000000001</v>
      </c>
      <c r="F15" s="68">
        <f>Genazzano!N13</f>
        <v>0.42700000000000005</v>
      </c>
      <c r="G15" s="68">
        <f>Gorga!N7</f>
        <v>0.15</v>
      </c>
      <c r="H15" s="68">
        <v>0</v>
      </c>
      <c r="I15" s="68">
        <v>0</v>
      </c>
      <c r="J15" s="68">
        <f>Segni!N7</f>
        <v>0.31</v>
      </c>
      <c r="K15" s="68">
        <f t="shared" ref="K15:K25" si="2">SUM(B15:J15)</f>
        <v>2.3480000000000003</v>
      </c>
    </row>
    <row r="16" spans="1:11" ht="18" customHeight="1" x14ac:dyDescent="0.25">
      <c r="A16" s="38" t="s">
        <v>67</v>
      </c>
      <c r="B16" s="68">
        <v>0</v>
      </c>
      <c r="C16" s="68">
        <v>0</v>
      </c>
      <c r="D16" s="68">
        <f>Colleferro!N15</f>
        <v>0.158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f t="shared" si="2"/>
        <v>0.158</v>
      </c>
    </row>
    <row r="17" spans="1:11" x14ac:dyDescent="0.25">
      <c r="A17" s="38" t="s">
        <v>66</v>
      </c>
      <c r="B17" s="68">
        <v>0</v>
      </c>
      <c r="C17" s="68">
        <v>0</v>
      </c>
      <c r="D17" s="68">
        <f>Colleferro!N16</f>
        <v>2.1760000000000002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f t="shared" si="2"/>
        <v>2.1760000000000002</v>
      </c>
    </row>
    <row r="18" spans="1:11" ht="18" customHeight="1" x14ac:dyDescent="0.25">
      <c r="A18" s="15" t="s">
        <v>18</v>
      </c>
      <c r="B18" s="68">
        <v>0</v>
      </c>
      <c r="C18" s="68">
        <v>0</v>
      </c>
      <c r="D18" s="68">
        <f>Colleferro!N13</f>
        <v>297.2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f t="shared" si="2"/>
        <v>297.2</v>
      </c>
    </row>
    <row r="19" spans="1:11" ht="18" customHeight="1" x14ac:dyDescent="0.25">
      <c r="A19" s="15" t="s">
        <v>24</v>
      </c>
      <c r="B19" s="68">
        <v>0</v>
      </c>
      <c r="C19" s="68">
        <v>0</v>
      </c>
      <c r="D19" s="68">
        <v>0</v>
      </c>
      <c r="E19" s="68">
        <v>0</v>
      </c>
      <c r="F19" s="68">
        <f>Genazzano!N14</f>
        <v>17.52</v>
      </c>
      <c r="G19" s="68">
        <v>0</v>
      </c>
      <c r="H19" s="68">
        <v>0</v>
      </c>
      <c r="I19" s="68">
        <f>Nemi!N10</f>
        <v>4.5</v>
      </c>
      <c r="J19" s="68">
        <v>0</v>
      </c>
      <c r="K19" s="68">
        <f t="shared" si="2"/>
        <v>22.02</v>
      </c>
    </row>
    <row r="20" spans="1:11" ht="18" customHeight="1" x14ac:dyDescent="0.25">
      <c r="A20" s="15" t="s">
        <v>52</v>
      </c>
      <c r="B20" s="68">
        <v>0</v>
      </c>
      <c r="C20" s="68">
        <v>0</v>
      </c>
      <c r="D20" s="68">
        <f>Colleferro!N17</f>
        <v>49.23</v>
      </c>
      <c r="E20" s="68">
        <v>0</v>
      </c>
      <c r="F20" s="68">
        <f>Genazzano!N16</f>
        <v>10.610000000000001</v>
      </c>
      <c r="G20" s="68">
        <v>0</v>
      </c>
      <c r="H20" s="68">
        <v>0</v>
      </c>
      <c r="I20" s="68">
        <v>0</v>
      </c>
      <c r="J20" s="68">
        <v>0</v>
      </c>
      <c r="K20" s="68">
        <f t="shared" si="2"/>
        <v>59.839999999999996</v>
      </c>
    </row>
    <row r="21" spans="1:11" ht="18" customHeight="1" x14ac:dyDescent="0.25">
      <c r="A21" s="15" t="s">
        <v>53</v>
      </c>
      <c r="B21" s="68">
        <v>0</v>
      </c>
      <c r="C21" s="68">
        <v>0</v>
      </c>
      <c r="D21" s="68">
        <f>Colleferro!N18</f>
        <v>62.379999999999995</v>
      </c>
      <c r="E21" s="68">
        <v>0</v>
      </c>
      <c r="F21" s="68">
        <f>Genazzano!N17</f>
        <v>11.15</v>
      </c>
      <c r="G21" s="68">
        <v>0</v>
      </c>
      <c r="H21" s="68">
        <v>0</v>
      </c>
      <c r="I21" s="68">
        <v>0</v>
      </c>
      <c r="J21" s="68">
        <v>0</v>
      </c>
      <c r="K21" s="68">
        <f t="shared" si="2"/>
        <v>73.53</v>
      </c>
    </row>
    <row r="22" spans="1:11" ht="18" customHeight="1" x14ac:dyDescent="0.25">
      <c r="A22" s="15" t="s">
        <v>54</v>
      </c>
      <c r="B22" s="68">
        <v>0</v>
      </c>
      <c r="C22" s="68">
        <v>0</v>
      </c>
      <c r="D22" s="68">
        <f>Colleferro!N19</f>
        <v>50.03</v>
      </c>
      <c r="E22" s="68">
        <v>0</v>
      </c>
      <c r="F22" s="68">
        <f>Genazzano!N18</f>
        <v>11.34</v>
      </c>
      <c r="G22" s="68">
        <v>0</v>
      </c>
      <c r="H22" s="68">
        <v>0</v>
      </c>
      <c r="I22" s="68">
        <v>0</v>
      </c>
      <c r="J22" s="68">
        <v>0</v>
      </c>
      <c r="K22" s="68">
        <f t="shared" si="2"/>
        <v>61.370000000000005</v>
      </c>
    </row>
    <row r="23" spans="1:11" ht="18" customHeight="1" x14ac:dyDescent="0.25">
      <c r="A23" s="15" t="s">
        <v>55</v>
      </c>
      <c r="B23" s="68">
        <v>0</v>
      </c>
      <c r="C23" s="68">
        <v>0</v>
      </c>
      <c r="D23" s="68">
        <f>Colleferro!N20</f>
        <v>32.520000000000003</v>
      </c>
      <c r="E23" s="68">
        <v>0</v>
      </c>
      <c r="F23" s="68">
        <f>Genazzano!N19</f>
        <v>10.06</v>
      </c>
      <c r="G23" s="68">
        <v>0</v>
      </c>
      <c r="H23" s="68">
        <v>0</v>
      </c>
      <c r="I23" s="68">
        <v>0</v>
      </c>
      <c r="J23" s="68">
        <v>0</v>
      </c>
      <c r="K23" s="68">
        <f t="shared" si="2"/>
        <v>42.580000000000005</v>
      </c>
    </row>
    <row r="24" spans="1:11" ht="18" customHeight="1" thickBot="1" x14ac:dyDescent="0.3">
      <c r="A24" s="52" t="s">
        <v>56</v>
      </c>
      <c r="B24" s="70">
        <v>0</v>
      </c>
      <c r="C24" s="70">
        <v>0</v>
      </c>
      <c r="D24" s="70">
        <f>Colleferro!N21</f>
        <v>0.45999999999999996</v>
      </c>
      <c r="E24" s="70">
        <v>0</v>
      </c>
      <c r="F24" s="70">
        <f>Genazzano!N20</f>
        <v>0.16</v>
      </c>
      <c r="G24" s="70">
        <v>0</v>
      </c>
      <c r="H24" s="70">
        <v>0</v>
      </c>
      <c r="I24" s="70">
        <v>0</v>
      </c>
      <c r="J24" s="70">
        <v>0</v>
      </c>
      <c r="K24" s="70">
        <f t="shared" si="2"/>
        <v>0.62</v>
      </c>
    </row>
    <row r="25" spans="1:11" ht="18" customHeight="1" thickBot="1" x14ac:dyDescent="0.3">
      <c r="A25" s="40" t="s">
        <v>63</v>
      </c>
      <c r="B25" s="71">
        <f t="shared" ref="B25:C25" si="3">SUM(B14:B24)</f>
        <v>0</v>
      </c>
      <c r="C25" s="71">
        <f t="shared" si="3"/>
        <v>0.02</v>
      </c>
      <c r="D25" s="71">
        <f>SUM(D14:D24)</f>
        <v>613.68000000000006</v>
      </c>
      <c r="E25" s="71">
        <f t="shared" ref="E25:J25" si="4">SUM(E14:E24)</f>
        <v>0.13500000000000001</v>
      </c>
      <c r="F25" s="71">
        <f t="shared" si="4"/>
        <v>71.747</v>
      </c>
      <c r="G25" s="71">
        <f t="shared" si="4"/>
        <v>0.15</v>
      </c>
      <c r="H25" s="71">
        <f t="shared" si="4"/>
        <v>43.64</v>
      </c>
      <c r="I25" s="71">
        <f t="shared" si="4"/>
        <v>4.5</v>
      </c>
      <c r="J25" s="71">
        <f t="shared" si="4"/>
        <v>0.31</v>
      </c>
      <c r="K25" s="71">
        <f t="shared" si="2"/>
        <v>734.1819999999999</v>
      </c>
    </row>
    <row r="26" spans="1:11" ht="18" customHeight="1" thickBot="1" x14ac:dyDescent="0.3">
      <c r="A26" s="41" t="s">
        <v>31</v>
      </c>
      <c r="B26" s="72">
        <f>B13+B25</f>
        <v>214.50000000000003</v>
      </c>
      <c r="C26" s="72">
        <f>C13+C25</f>
        <v>1665.5439999999996</v>
      </c>
      <c r="D26" s="72">
        <f>D13+D25</f>
        <v>8781.7200000000012</v>
      </c>
      <c r="E26" s="72">
        <f t="shared" ref="E26:J26" si="5">E13+E25</f>
        <v>481.09799999999996</v>
      </c>
      <c r="F26" s="72">
        <f t="shared" si="5"/>
        <v>1877.79</v>
      </c>
      <c r="G26" s="72">
        <f t="shared" si="5"/>
        <v>219.92770000000004</v>
      </c>
      <c r="H26" s="72">
        <f t="shared" si="5"/>
        <v>887.21999999999991</v>
      </c>
      <c r="I26" s="72">
        <f t="shared" si="5"/>
        <v>1572.05</v>
      </c>
      <c r="J26" s="72">
        <f t="shared" si="5"/>
        <v>4143.4930000000013</v>
      </c>
      <c r="K26" s="72">
        <f>K25+K13</f>
        <v>19843.342700000001</v>
      </c>
    </row>
    <row r="27" spans="1:11" ht="15.75" thickBot="1" x14ac:dyDescent="0.3">
      <c r="A27" s="42" t="s">
        <v>61</v>
      </c>
      <c r="B27" s="16">
        <f>(B3+B4+B5+B6+B7+B8+B9+B14+B10+B11)/B26*100</f>
        <v>0.62470862470862454</v>
      </c>
      <c r="C27" s="16">
        <f>(C3+C4+C5+C6+C7+C8+C9+C10+C11)/C26*100</f>
        <v>10.066080511832773</v>
      </c>
      <c r="D27" s="16">
        <f>(D3+D4+D5+D6+D7+D8+D9+D10+D11)/D26*100</f>
        <v>55.239748022027577</v>
      </c>
      <c r="E27" s="16">
        <f t="shared" ref="E27:J27" si="6">(E3+E4+E5+E6+E7+E8+E9+E10+E11)/E26*100</f>
        <v>30.460529871252845</v>
      </c>
      <c r="F27" s="16">
        <f t="shared" si="6"/>
        <v>62.238216200959641</v>
      </c>
      <c r="G27" s="16">
        <f t="shared" si="6"/>
        <v>27.659862763990162</v>
      </c>
      <c r="H27" s="16">
        <f t="shared" si="6"/>
        <v>52.17871553842339</v>
      </c>
      <c r="I27" s="16">
        <f t="shared" si="6"/>
        <v>7.0652969053147174</v>
      </c>
      <c r="J27" s="16">
        <f t="shared" si="6"/>
        <v>8.215652832042915</v>
      </c>
      <c r="K27" s="16">
        <f>(K3+K4+K5+K6+K7+K8+K9+K10+K11)/K26*100</f>
        <v>36.841069624826865</v>
      </c>
    </row>
    <row r="28" spans="1:11" ht="15.75" thickBot="1" x14ac:dyDescent="0.3">
      <c r="A28" s="42" t="s">
        <v>64</v>
      </c>
      <c r="B28" s="17">
        <f>B25/B26*100</f>
        <v>0</v>
      </c>
      <c r="C28" s="17">
        <f>C25/C26*100</f>
        <v>1.2008088648513642E-3</v>
      </c>
      <c r="D28" s="17">
        <f>D25/D26*100</f>
        <v>6.9881526625763506</v>
      </c>
      <c r="E28" s="17">
        <f t="shared" ref="E28:K28" si="7">E25/E26*100</f>
        <v>2.8060810895077518E-2</v>
      </c>
      <c r="F28" s="17">
        <f t="shared" si="7"/>
        <v>3.8208212845951892</v>
      </c>
      <c r="G28" s="17">
        <f t="shared" si="7"/>
        <v>6.8204232572795509E-2</v>
      </c>
      <c r="H28" s="17">
        <f t="shared" si="7"/>
        <v>4.9187349248213525</v>
      </c>
      <c r="I28" s="17">
        <f t="shared" si="7"/>
        <v>0.28625043732705702</v>
      </c>
      <c r="J28" s="17">
        <f t="shared" si="7"/>
        <v>7.4816103224984304E-3</v>
      </c>
      <c r="K28" s="17">
        <f t="shared" si="7"/>
        <v>3.6998907447181262</v>
      </c>
    </row>
    <row r="29" spans="1:11" ht="15.75" thickBot="1" x14ac:dyDescent="0.3">
      <c r="A29" s="43" t="s">
        <v>65</v>
      </c>
      <c r="B29" s="16">
        <f>SUM(B27:B28)</f>
        <v>0.62470862470862454</v>
      </c>
      <c r="C29" s="16">
        <f>SUM(C27:C28)</f>
        <v>10.067281320697624</v>
      </c>
      <c r="D29" s="16">
        <f>SUM(D27:D28)</f>
        <v>62.227900684603924</v>
      </c>
      <c r="E29" s="16">
        <f t="shared" ref="E29:J29" si="8">SUM(E27:E28)</f>
        <v>30.488590682147922</v>
      </c>
      <c r="F29" s="16">
        <f t="shared" si="8"/>
        <v>66.059037485554825</v>
      </c>
      <c r="G29" s="16">
        <f t="shared" si="8"/>
        <v>27.728066996562958</v>
      </c>
      <c r="H29" s="16">
        <f t="shared" si="8"/>
        <v>57.097450463244741</v>
      </c>
      <c r="I29" s="16">
        <f t="shared" si="8"/>
        <v>7.3515473426417746</v>
      </c>
      <c r="J29" s="16">
        <f t="shared" si="8"/>
        <v>8.2231344423654136</v>
      </c>
      <c r="K29" s="16">
        <f>SUM(K27:K28)</f>
        <v>40.54096036954499</v>
      </c>
    </row>
    <row r="30" spans="1:11" x14ac:dyDescent="0.25">
      <c r="A30" s="63" t="s">
        <v>70</v>
      </c>
      <c r="B30" s="62">
        <v>351</v>
      </c>
      <c r="C30" s="60">
        <v>4278</v>
      </c>
      <c r="D30" s="60">
        <v>21261</v>
      </c>
      <c r="E30" s="60">
        <v>1907</v>
      </c>
      <c r="F30" s="60">
        <v>5805</v>
      </c>
      <c r="G30" s="60">
        <v>720</v>
      </c>
      <c r="H30" s="60">
        <v>6445</v>
      </c>
      <c r="I30" s="60">
        <v>1910</v>
      </c>
      <c r="J30" s="60">
        <v>9207</v>
      </c>
      <c r="K30" s="61">
        <f>SUM(B30:J30)</f>
        <v>51884</v>
      </c>
    </row>
    <row r="31" spans="1:11" x14ac:dyDescent="0.25">
      <c r="A31" s="38" t="s">
        <v>71</v>
      </c>
      <c r="B31" s="65">
        <f t="shared" ref="B31:K31" si="9">(B12/B30)*1000</f>
        <v>607.29344729344734</v>
      </c>
      <c r="C31" s="65">
        <f t="shared" si="9"/>
        <v>350.1330060776063</v>
      </c>
      <c r="D31" s="65">
        <f t="shared" si="9"/>
        <v>156.01523917031184</v>
      </c>
      <c r="E31" s="65">
        <f t="shared" si="9"/>
        <v>175.36339800734137</v>
      </c>
      <c r="F31" s="65">
        <f t="shared" si="9"/>
        <v>109.79155900086131</v>
      </c>
      <c r="G31" s="65">
        <f t="shared" si="9"/>
        <v>220.75833333333335</v>
      </c>
      <c r="H31" s="65">
        <f t="shared" si="9"/>
        <v>59.059736229635377</v>
      </c>
      <c r="I31" s="65">
        <f t="shared" si="9"/>
        <v>762.55497382198951</v>
      </c>
      <c r="J31" s="65">
        <f t="shared" si="9"/>
        <v>413.03008580427945</v>
      </c>
      <c r="K31" s="65">
        <f t="shared" si="9"/>
        <v>227.40461413923367</v>
      </c>
    </row>
    <row r="32" spans="1:11" x14ac:dyDescent="0.25">
      <c r="A32" s="38" t="s">
        <v>72</v>
      </c>
      <c r="B32" s="65">
        <f>(B4+B5+B8+B9)*1000/B30</f>
        <v>3.8176638176638171</v>
      </c>
      <c r="C32" s="65">
        <f>(C3+C4+C5+C6+C7+C8+C9+C10+C15)*1000/C30</f>
        <v>39.194717157550258</v>
      </c>
      <c r="D32" s="65">
        <f>(D3+D4+D5+D6+D7+D8+D9+D10+D11+D14+D15+D16+D17+D18+D20+D21+D22+D23+D24)*1000/D30</f>
        <v>257.02836178919154</v>
      </c>
      <c r="E32" s="65">
        <f>(E3+E4+E5+E6+E7+E8+E9+E10+E11+E15)*1000/E30</f>
        <v>76.916622968012575</v>
      </c>
      <c r="F32" s="65">
        <f>(F3+F4+F5+F6+F7+F8+F9+F10+F11+F14+F15+F19+F20+F21+F22+F23+F24)*1000/F30</f>
        <v>213.68647717484922</v>
      </c>
      <c r="G32" s="65">
        <f>(G3+G4+G5+G6+G7+G8+G9+G10+G11+G14+G15)*1000/G30</f>
        <v>84.696805555555557</v>
      </c>
      <c r="H32" s="65">
        <f>(H4+H5+H6+H7+H8+H9+H10+H11+H14)*1000/H30</f>
        <v>78.600465477114042</v>
      </c>
      <c r="I32" s="65">
        <f>(I3+I4+I5+I6+I7+I8+I9+I10+I11+I19)*1000/I30</f>
        <v>60.507853403141368</v>
      </c>
      <c r="J32" s="65">
        <f>(J3+J4+J5+J6+J7+J8+J9+J10+J15+J11)*1000/J30</f>
        <v>37.007168458781365</v>
      </c>
      <c r="K32" s="65">
        <f>(K3+K4+K5+K6+K7+K8+K9+K10+K11+K14+K15+K16+K17+K18+K19+K20+K21+K22+K23+K24)*1000/K30</f>
        <v>155.05130097910725</v>
      </c>
    </row>
    <row r="33" spans="1:11" ht="15.75" thickBot="1" x14ac:dyDescent="0.3">
      <c r="A33" s="64" t="s">
        <v>73</v>
      </c>
      <c r="B33" s="66">
        <f>SUM(B31:B32)</f>
        <v>611.1111111111112</v>
      </c>
      <c r="C33" s="66">
        <f t="shared" ref="C33:K33" si="10">SUM(C31:C32)</f>
        <v>389.32772323515655</v>
      </c>
      <c r="D33" s="66">
        <f t="shared" si="10"/>
        <v>413.04360095950335</v>
      </c>
      <c r="E33" s="66">
        <f t="shared" si="10"/>
        <v>252.28002097535395</v>
      </c>
      <c r="F33" s="66">
        <f t="shared" si="10"/>
        <v>323.47803617571054</v>
      </c>
      <c r="G33" s="66">
        <f t="shared" si="10"/>
        <v>305.45513888888888</v>
      </c>
      <c r="H33" s="66">
        <f t="shared" si="10"/>
        <v>137.66020170674943</v>
      </c>
      <c r="I33" s="66">
        <f>SUM(I31:I32)</f>
        <v>823.06282722513083</v>
      </c>
      <c r="J33" s="66">
        <f t="shared" si="10"/>
        <v>450.03725426306085</v>
      </c>
      <c r="K33" s="66">
        <f t="shared" si="10"/>
        <v>382.45591511834095</v>
      </c>
    </row>
    <row r="34" spans="1:11" x14ac:dyDescent="0.25">
      <c r="J34" t="s">
        <v>59</v>
      </c>
    </row>
  </sheetData>
  <mergeCells count="11">
    <mergeCell ref="F1:F2"/>
    <mergeCell ref="A1:A2"/>
    <mergeCell ref="B1:B2"/>
    <mergeCell ref="C1:C2"/>
    <mergeCell ref="D1:D2"/>
    <mergeCell ref="E1:E2"/>
    <mergeCell ref="K1:K2"/>
    <mergeCell ref="G1:G2"/>
    <mergeCell ref="H1:H2"/>
    <mergeCell ref="I1:I2"/>
    <mergeCell ref="J1:J2"/>
  </mergeCells>
  <pageMargins left="0.70866141732283472" right="0.70866141732283472" top="0.74803149606299213" bottom="0.74803149606299213" header="0.31496062992125984" footer="0.31496062992125984"/>
  <pageSetup paperSize="8" scale="105" orientation="landscape" r:id="rId1"/>
  <ignoredErrors>
    <ignoredError sqref="C27 D2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N1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4" sqref="A14"/>
    </sheetView>
  </sheetViews>
  <sheetFormatPr defaultRowHeight="15" x14ac:dyDescent="0.25"/>
  <cols>
    <col min="1" max="1" width="60.42578125" customWidth="1"/>
    <col min="2" max="9" width="9.140625" customWidth="1"/>
    <col min="10" max="10" width="10.5703125" customWidth="1"/>
    <col min="11" max="11" width="9.140625" customWidth="1"/>
    <col min="12" max="12" width="11.140625" customWidth="1"/>
    <col min="13" max="13" width="10.140625" customWidth="1"/>
  </cols>
  <sheetData>
    <row r="1" spans="1:14" ht="26.25" x14ac:dyDescent="0.25">
      <c r="A1" s="11" t="s">
        <v>28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43</v>
      </c>
      <c r="H1" s="10" t="s">
        <v>44</v>
      </c>
      <c r="I1" s="10" t="s">
        <v>45</v>
      </c>
      <c r="J1" s="10" t="s">
        <v>46</v>
      </c>
      <c r="K1" s="10" t="s">
        <v>47</v>
      </c>
      <c r="L1" s="10" t="s">
        <v>48</v>
      </c>
      <c r="M1" s="10" t="s">
        <v>49</v>
      </c>
      <c r="N1" s="10" t="s">
        <v>7</v>
      </c>
    </row>
    <row r="2" spans="1:14" x14ac:dyDescent="0.25">
      <c r="A2" s="2" t="s">
        <v>10</v>
      </c>
      <c r="B2" s="23">
        <v>1.06</v>
      </c>
      <c r="C2" s="23">
        <v>1.42</v>
      </c>
      <c r="D2" s="23">
        <v>2.02</v>
      </c>
      <c r="E2" s="23">
        <v>4.3</v>
      </c>
      <c r="F2" s="23">
        <v>1.72</v>
      </c>
      <c r="G2" s="3">
        <v>1.58</v>
      </c>
      <c r="H2" s="3">
        <v>1.76</v>
      </c>
      <c r="I2" s="3">
        <v>2.74</v>
      </c>
      <c r="J2" s="3">
        <v>0.7</v>
      </c>
      <c r="K2" s="3">
        <v>0</v>
      </c>
      <c r="L2" s="3">
        <v>0</v>
      </c>
      <c r="M2" s="3">
        <v>0</v>
      </c>
      <c r="N2" s="4">
        <f>SUM(B2:M2)</f>
        <v>17.3</v>
      </c>
    </row>
    <row r="3" spans="1:14" x14ac:dyDescent="0.25">
      <c r="A3" s="2" t="s">
        <v>11</v>
      </c>
      <c r="B3" s="23">
        <v>1.1200000000000001</v>
      </c>
      <c r="C3" s="23">
        <v>2.39</v>
      </c>
      <c r="D3" s="23">
        <v>3.58</v>
      </c>
      <c r="E3" s="23">
        <v>3.3159999999999998</v>
      </c>
      <c r="F3" s="23">
        <v>3.0619999999999998</v>
      </c>
      <c r="G3" s="3">
        <v>2.839</v>
      </c>
      <c r="H3" s="3">
        <v>1.9450000000000001</v>
      </c>
      <c r="I3" s="3">
        <v>3.7189999999999999</v>
      </c>
      <c r="J3" s="3">
        <v>2.91</v>
      </c>
      <c r="K3" s="3">
        <v>3.2719999999999998</v>
      </c>
      <c r="L3" s="3">
        <v>2.6419999999999999</v>
      </c>
      <c r="M3" s="3">
        <v>4.42</v>
      </c>
      <c r="N3" s="4">
        <f t="shared" ref="N3:N10" si="0">SUM(B3:M3)</f>
        <v>35.214999999999996</v>
      </c>
    </row>
    <row r="4" spans="1:14" x14ac:dyDescent="0.25">
      <c r="A4" s="2" t="s">
        <v>12</v>
      </c>
      <c r="B4" s="23">
        <v>8.16</v>
      </c>
      <c r="C4" s="23">
        <v>11.72</v>
      </c>
      <c r="D4" s="23">
        <v>8.27</v>
      </c>
      <c r="E4" s="23">
        <v>7.56</v>
      </c>
      <c r="F4" s="23">
        <v>8.0559999999999992</v>
      </c>
      <c r="G4" s="3">
        <v>9.6809999999999992</v>
      </c>
      <c r="H4" s="3">
        <v>11.061999999999999</v>
      </c>
      <c r="I4" s="3">
        <v>8.7119999999999997</v>
      </c>
      <c r="J4" s="3">
        <v>9.8800000000000008</v>
      </c>
      <c r="K4" s="3">
        <v>14.829000000000001</v>
      </c>
      <c r="L4" s="3">
        <v>5.1520000000000001</v>
      </c>
      <c r="M4" s="3">
        <v>12.79</v>
      </c>
      <c r="N4" s="4">
        <f t="shared" si="0"/>
        <v>115.87200000000001</v>
      </c>
    </row>
    <row r="5" spans="1:14" x14ac:dyDescent="0.25">
      <c r="A5" s="2" t="s">
        <v>13</v>
      </c>
      <c r="B5" s="23">
        <v>2.34</v>
      </c>
      <c r="C5" s="23">
        <v>3.28</v>
      </c>
      <c r="D5" s="23">
        <v>0.62</v>
      </c>
      <c r="E5" s="23">
        <v>2.2400000000000002</v>
      </c>
      <c r="F5" s="23">
        <v>3.06</v>
      </c>
      <c r="G5" s="3">
        <v>2.2599999999999998</v>
      </c>
      <c r="H5" s="3">
        <v>3.1</v>
      </c>
      <c r="I5" s="3">
        <v>2.4</v>
      </c>
      <c r="J5" s="3">
        <v>1.28</v>
      </c>
      <c r="K5" s="3">
        <v>3.86</v>
      </c>
      <c r="L5" s="3">
        <v>2.02</v>
      </c>
      <c r="M5" s="3">
        <v>3.56</v>
      </c>
      <c r="N5" s="4">
        <f t="shared" si="0"/>
        <v>30.02</v>
      </c>
    </row>
    <row r="6" spans="1:14" x14ac:dyDescent="0.25">
      <c r="A6" s="2" t="s">
        <v>14</v>
      </c>
      <c r="B6" s="23">
        <v>3.0640000000000001</v>
      </c>
      <c r="C6" s="23">
        <v>4.867</v>
      </c>
      <c r="D6" s="23">
        <v>4.9400000000000004</v>
      </c>
      <c r="E6" s="23">
        <v>5.032</v>
      </c>
      <c r="F6" s="23">
        <v>2.5489999999999999</v>
      </c>
      <c r="G6" s="3">
        <v>4.4710000000000001</v>
      </c>
      <c r="H6" s="3">
        <v>5.9379999999999997</v>
      </c>
      <c r="I6" s="3">
        <v>5.0410000000000004</v>
      </c>
      <c r="J6" s="3">
        <v>7.0110000000000001</v>
      </c>
      <c r="K6" s="3">
        <v>5.18</v>
      </c>
      <c r="L6" s="3">
        <v>2.3650000000000002</v>
      </c>
      <c r="M6" s="3">
        <v>6.99</v>
      </c>
      <c r="N6" s="4">
        <f t="shared" si="0"/>
        <v>57.448000000000008</v>
      </c>
    </row>
    <row r="7" spans="1:14" x14ac:dyDescent="0.25">
      <c r="A7" s="2" t="s">
        <v>19</v>
      </c>
      <c r="B7" s="3">
        <v>0</v>
      </c>
      <c r="C7" s="23">
        <v>0.14000000000000001</v>
      </c>
      <c r="D7" s="23">
        <v>0.1</v>
      </c>
      <c r="E7" s="3">
        <v>0</v>
      </c>
      <c r="F7" s="3">
        <v>0</v>
      </c>
      <c r="G7" s="3">
        <v>0.01</v>
      </c>
      <c r="H7" s="3">
        <v>0</v>
      </c>
      <c r="I7" s="3">
        <v>0</v>
      </c>
      <c r="J7" s="3">
        <v>0</v>
      </c>
      <c r="K7" s="3">
        <v>0.06</v>
      </c>
      <c r="L7" s="3">
        <v>0</v>
      </c>
      <c r="M7" s="3">
        <v>0</v>
      </c>
      <c r="N7" s="4">
        <f t="shared" si="0"/>
        <v>0.31</v>
      </c>
    </row>
    <row r="8" spans="1:14" x14ac:dyDescent="0.25">
      <c r="A8" s="2" t="s">
        <v>8</v>
      </c>
      <c r="B8" s="23">
        <v>316.45800000000003</v>
      </c>
      <c r="C8" s="23">
        <v>266.48500000000001</v>
      </c>
      <c r="D8" s="23">
        <v>318.00299999999999</v>
      </c>
      <c r="E8" s="23">
        <v>304.755</v>
      </c>
      <c r="F8" s="23">
        <v>323.62099999999998</v>
      </c>
      <c r="G8" s="3">
        <v>307.68900000000002</v>
      </c>
      <c r="H8" s="3">
        <v>369.87</v>
      </c>
      <c r="I8" s="3">
        <v>302.62700000000001</v>
      </c>
      <c r="J8" s="3">
        <v>308.91399999999999</v>
      </c>
      <c r="K8" s="3">
        <v>340.21100000000001</v>
      </c>
      <c r="L8" s="3">
        <v>310.14499999999998</v>
      </c>
      <c r="M8" s="3">
        <v>333.99</v>
      </c>
      <c r="N8" s="4">
        <f t="shared" si="0"/>
        <v>3802.7680000000009</v>
      </c>
    </row>
    <row r="9" spans="1:14" x14ac:dyDescent="0.25">
      <c r="A9" s="2" t="s">
        <v>21</v>
      </c>
      <c r="B9" s="23">
        <v>2.52</v>
      </c>
      <c r="C9" s="23">
        <v>5.47</v>
      </c>
      <c r="D9" s="23">
        <v>5.15</v>
      </c>
      <c r="E9" s="3">
        <v>0</v>
      </c>
      <c r="F9" s="23">
        <v>3.13</v>
      </c>
      <c r="G9" s="3">
        <v>2.0699999999999998</v>
      </c>
      <c r="H9" s="3">
        <v>0</v>
      </c>
      <c r="I9" s="3">
        <v>2.46</v>
      </c>
      <c r="J9" s="3">
        <v>0</v>
      </c>
      <c r="K9" s="3">
        <v>0</v>
      </c>
      <c r="L9" s="3">
        <v>0</v>
      </c>
      <c r="M9" s="3">
        <v>4.88</v>
      </c>
      <c r="N9" s="4">
        <f t="shared" si="0"/>
        <v>25.68</v>
      </c>
    </row>
    <row r="10" spans="1:14" ht="15.75" thickBot="1" x14ac:dyDescent="0.3">
      <c r="A10" s="2" t="s">
        <v>15</v>
      </c>
      <c r="B10" s="24">
        <v>1.5</v>
      </c>
      <c r="C10" s="23">
        <v>2</v>
      </c>
      <c r="D10" s="23">
        <v>7.22</v>
      </c>
      <c r="E10" s="23">
        <v>1.28</v>
      </c>
      <c r="F10" s="23">
        <v>1.46</v>
      </c>
      <c r="G10" s="3">
        <v>3.88</v>
      </c>
      <c r="H10" s="3">
        <v>5.58</v>
      </c>
      <c r="I10" s="3">
        <v>3.68</v>
      </c>
      <c r="J10" s="3">
        <v>3.96</v>
      </c>
      <c r="K10" s="3">
        <v>9.48</v>
      </c>
      <c r="L10" s="3">
        <v>2.6</v>
      </c>
      <c r="M10" s="3">
        <v>16.239999999999998</v>
      </c>
      <c r="N10" s="4">
        <f t="shared" si="0"/>
        <v>58.879999999999995</v>
      </c>
    </row>
    <row r="11" spans="1:14" ht="15.75" thickBot="1" x14ac:dyDescent="0.3">
      <c r="A11" s="25" t="s">
        <v>31</v>
      </c>
      <c r="B11" s="26">
        <f>SUM(B2:B10)</f>
        <v>336.22199999999998</v>
      </c>
      <c r="C11" s="26">
        <f t="shared" ref="C11:M11" si="1">SUM(C2:C10)</f>
        <v>297.77200000000005</v>
      </c>
      <c r="D11" s="26">
        <f t="shared" si="1"/>
        <v>349.90300000000002</v>
      </c>
      <c r="E11" s="26">
        <f t="shared" si="1"/>
        <v>328.48299999999995</v>
      </c>
      <c r="F11" s="26">
        <f t="shared" si="1"/>
        <v>346.65799999999996</v>
      </c>
      <c r="G11" s="26">
        <f t="shared" si="1"/>
        <v>334.48</v>
      </c>
      <c r="H11" s="26">
        <f t="shared" si="1"/>
        <v>399.255</v>
      </c>
      <c r="I11" s="26">
        <f t="shared" si="1"/>
        <v>331.37900000000002</v>
      </c>
      <c r="J11" s="26">
        <f t="shared" si="1"/>
        <v>334.65499999999997</v>
      </c>
      <c r="K11" s="26">
        <f t="shared" si="1"/>
        <v>376.89200000000005</v>
      </c>
      <c r="L11" s="26">
        <f t="shared" si="1"/>
        <v>324.92399999999998</v>
      </c>
      <c r="M11" s="26">
        <f t="shared" si="1"/>
        <v>382.87</v>
      </c>
      <c r="N11" s="86">
        <f>SUM(N2:N10)</f>
        <v>4143.4930000000004</v>
      </c>
    </row>
    <row r="12" spans="1:14" ht="15.75" thickBot="1" x14ac:dyDescent="0.3">
      <c r="A12" s="25" t="s">
        <v>29</v>
      </c>
      <c r="B12" s="26">
        <f>(B2+B3+B4+B5+B6+B7+B9+B10)/B11*100</f>
        <v>5.8782590074415122</v>
      </c>
      <c r="C12" s="26">
        <f t="shared" ref="C12:M12" si="2">(C2+C3+C4+C5+C6+C7+C9+C10)/C11*100</f>
        <v>10.507032225998413</v>
      </c>
      <c r="D12" s="26">
        <f t="shared" si="2"/>
        <v>9.1168123737149998</v>
      </c>
      <c r="E12" s="26">
        <f t="shared" si="2"/>
        <v>7.2235092835854529</v>
      </c>
      <c r="F12" s="26">
        <f t="shared" si="2"/>
        <v>6.6454545979034094</v>
      </c>
      <c r="G12" s="26">
        <f t="shared" si="2"/>
        <v>8.009746472135852</v>
      </c>
      <c r="H12" s="26">
        <f t="shared" si="2"/>
        <v>7.3599579216290332</v>
      </c>
      <c r="I12" s="26">
        <f t="shared" si="2"/>
        <v>8.6764701444569514</v>
      </c>
      <c r="J12" s="26">
        <f t="shared" si="2"/>
        <v>7.6918020050499791</v>
      </c>
      <c r="K12" s="26">
        <f t="shared" si="2"/>
        <v>9.7324963119408192</v>
      </c>
      <c r="L12" s="26">
        <f t="shared" si="2"/>
        <v>4.5484482525144347</v>
      </c>
      <c r="M12" s="26">
        <f t="shared" si="2"/>
        <v>12.766735445451458</v>
      </c>
      <c r="N12" s="13">
        <f>(N2+N3+N4+N5+N6+N7+N9+N10)/N11*100</f>
        <v>8.2231344423654154</v>
      </c>
    </row>
    <row r="13" spans="1:14" ht="15.75" thickBot="1" x14ac:dyDescent="0.3">
      <c r="A13" s="63" t="s">
        <v>70</v>
      </c>
      <c r="B13" s="8">
        <v>9207</v>
      </c>
      <c r="C13" s="8">
        <v>9207</v>
      </c>
      <c r="D13" s="8">
        <v>9207</v>
      </c>
      <c r="E13" s="8">
        <v>9207</v>
      </c>
      <c r="F13" s="8">
        <v>9207</v>
      </c>
      <c r="G13" s="8">
        <v>9207</v>
      </c>
      <c r="H13" s="8">
        <v>9207</v>
      </c>
      <c r="I13" s="8">
        <v>9207</v>
      </c>
      <c r="J13" s="8">
        <v>9207</v>
      </c>
      <c r="K13" s="8">
        <v>9207</v>
      </c>
      <c r="L13" s="8">
        <v>9207</v>
      </c>
      <c r="M13" s="8">
        <v>9207</v>
      </c>
      <c r="N13" s="8">
        <v>9207</v>
      </c>
    </row>
    <row r="14" spans="1:14" ht="15.75" thickBot="1" x14ac:dyDescent="0.3">
      <c r="A14" s="38" t="s">
        <v>71</v>
      </c>
      <c r="B14" s="83">
        <f>(B8/B13)*1000</f>
        <v>34.371456500488762</v>
      </c>
      <c r="C14" s="83">
        <f t="shared" ref="C14:N14" si="3">(C8/C13)*1000</f>
        <v>28.943738459867493</v>
      </c>
      <c r="D14" s="83">
        <f t="shared" si="3"/>
        <v>34.53926360377973</v>
      </c>
      <c r="E14" s="83">
        <f t="shared" si="3"/>
        <v>33.100358422939067</v>
      </c>
      <c r="F14" s="83">
        <f t="shared" si="3"/>
        <v>35.149451504290212</v>
      </c>
      <c r="G14" s="83">
        <f t="shared" si="3"/>
        <v>33.419028999674168</v>
      </c>
      <c r="H14" s="83">
        <f t="shared" si="3"/>
        <v>40.172694688823725</v>
      </c>
      <c r="I14" s="83">
        <f t="shared" si="3"/>
        <v>32.86922993374607</v>
      </c>
      <c r="J14" s="83">
        <f t="shared" si="3"/>
        <v>33.552079939176714</v>
      </c>
      <c r="K14" s="83">
        <f t="shared" si="3"/>
        <v>36.951341370696206</v>
      </c>
      <c r="L14" s="83">
        <f t="shared" si="3"/>
        <v>33.685782556750297</v>
      </c>
      <c r="M14" s="83">
        <f t="shared" si="3"/>
        <v>36.275659824046926</v>
      </c>
      <c r="N14" s="83">
        <f t="shared" si="3"/>
        <v>413.03008580427945</v>
      </c>
    </row>
    <row r="15" spans="1:14" ht="15.75" thickBot="1" x14ac:dyDescent="0.3">
      <c r="A15" s="38" t="s">
        <v>72</v>
      </c>
      <c r="B15" s="83">
        <f>(B2+B3+B4+B5+B6+B7+B9+B10)*1000/B13</f>
        <v>2.1466275659824046</v>
      </c>
      <c r="C15" s="83">
        <f t="shared" ref="C15:N15" si="4">(C2+C3+C4+C5+C6+C7+C9+C10)*1000/C13</f>
        <v>3.3981753014011082</v>
      </c>
      <c r="D15" s="83">
        <f t="shared" si="4"/>
        <v>3.4647550776583036</v>
      </c>
      <c r="E15" s="83">
        <f t="shared" si="4"/>
        <v>2.57716954491148</v>
      </c>
      <c r="F15" s="83">
        <f t="shared" si="4"/>
        <v>2.5021179537308571</v>
      </c>
      <c r="G15" s="83">
        <f t="shared" si="4"/>
        <v>2.9098512001737808</v>
      </c>
      <c r="H15" s="83">
        <f t="shared" si="4"/>
        <v>3.1915933528836749</v>
      </c>
      <c r="I15" s="83">
        <f t="shared" si="4"/>
        <v>3.1228413163897035</v>
      </c>
      <c r="J15" s="83">
        <f t="shared" si="4"/>
        <v>2.795807537743022</v>
      </c>
      <c r="K15" s="83">
        <f t="shared" si="4"/>
        <v>3.9840338872596939</v>
      </c>
      <c r="L15" s="83">
        <f t="shared" si="4"/>
        <v>1.6051917019658954</v>
      </c>
      <c r="M15" s="83">
        <f>(M2+M3+M4+M5+M6+M7+M9+M10)*1000/M13</f>
        <v>5.3090040186814376</v>
      </c>
      <c r="N15" s="83">
        <f t="shared" si="4"/>
        <v>37.007168458781365</v>
      </c>
    </row>
    <row r="16" spans="1:14" ht="15.75" thickBot="1" x14ac:dyDescent="0.3">
      <c r="A16" s="64" t="s">
        <v>73</v>
      </c>
      <c r="B16" s="83">
        <f>SUM(B14:B15)</f>
        <v>36.518084066471168</v>
      </c>
      <c r="C16" s="83">
        <f t="shared" ref="C16:N16" si="5">SUM(C14:C15)</f>
        <v>32.3419137612686</v>
      </c>
      <c r="D16" s="83">
        <f t="shared" si="5"/>
        <v>38.004018681438033</v>
      </c>
      <c r="E16" s="83">
        <f t="shared" si="5"/>
        <v>35.677527967850544</v>
      </c>
      <c r="F16" s="83">
        <f t="shared" si="5"/>
        <v>37.651569458021072</v>
      </c>
      <c r="G16" s="83">
        <f t="shared" si="5"/>
        <v>36.328880199847951</v>
      </c>
      <c r="H16" s="83">
        <f t="shared" si="5"/>
        <v>43.364288041707397</v>
      </c>
      <c r="I16" s="83">
        <f t="shared" si="5"/>
        <v>35.992071250135773</v>
      </c>
      <c r="J16" s="83">
        <f t="shared" si="5"/>
        <v>36.347887476919738</v>
      </c>
      <c r="K16" s="83">
        <f t="shared" si="5"/>
        <v>40.935375257955897</v>
      </c>
      <c r="L16" s="83">
        <f t="shared" si="5"/>
        <v>35.29097425871619</v>
      </c>
      <c r="M16" s="83">
        <f t="shared" si="5"/>
        <v>41.584663842728361</v>
      </c>
      <c r="N16" s="83">
        <f t="shared" si="5"/>
        <v>450.03725426306085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G98"/>
  <sheetViews>
    <sheetView topLeftCell="A40" workbookViewId="0">
      <selection activeCell="M19" sqref="M19"/>
    </sheetView>
  </sheetViews>
  <sheetFormatPr defaultRowHeight="15" x14ac:dyDescent="0.25"/>
  <cols>
    <col min="1" max="1" width="60.42578125" customWidth="1"/>
  </cols>
  <sheetData>
    <row r="1" spans="1:7" ht="15" customHeight="1" x14ac:dyDescent="0.25">
      <c r="A1" s="1" t="s">
        <v>9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7</v>
      </c>
    </row>
    <row r="2" spans="1:7" x14ac:dyDescent="0.25">
      <c r="A2" s="2" t="s">
        <v>10</v>
      </c>
      <c r="B2" s="3">
        <v>0.22</v>
      </c>
      <c r="C2" s="3">
        <v>0.44</v>
      </c>
      <c r="D2" s="3">
        <v>0.6</v>
      </c>
      <c r="E2" s="3">
        <v>1.32</v>
      </c>
      <c r="F2" s="3">
        <v>0.54</v>
      </c>
      <c r="G2" s="4">
        <v>3.12</v>
      </c>
    </row>
    <row r="3" spans="1:7" x14ac:dyDescent="0.25">
      <c r="A3" s="2" t="s">
        <v>11</v>
      </c>
      <c r="B3" s="3">
        <v>2.1800000000000002</v>
      </c>
      <c r="C3" s="3">
        <v>1.1100000000000001</v>
      </c>
      <c r="D3" s="3">
        <v>1.4</v>
      </c>
      <c r="E3" s="3">
        <v>2.27</v>
      </c>
      <c r="F3" s="3">
        <v>2.0939999999999999</v>
      </c>
      <c r="G3" s="4">
        <v>9.0540000000000003</v>
      </c>
    </row>
    <row r="4" spans="1:7" x14ac:dyDescent="0.25">
      <c r="A4" s="2" t="s">
        <v>12</v>
      </c>
      <c r="B4" s="3">
        <v>6.82</v>
      </c>
      <c r="C4" s="3">
        <v>3.92</v>
      </c>
      <c r="D4" s="3">
        <v>5.36</v>
      </c>
      <c r="E4" s="3">
        <v>8.2899999999999991</v>
      </c>
      <c r="F4" s="3">
        <v>3.0840000000000001</v>
      </c>
      <c r="G4" s="4">
        <v>27.474</v>
      </c>
    </row>
    <row r="5" spans="1:7" x14ac:dyDescent="0.25">
      <c r="A5" s="2" t="s">
        <v>13</v>
      </c>
      <c r="B5" s="3">
        <v>1.1200000000000001</v>
      </c>
      <c r="C5" s="3">
        <v>4.3</v>
      </c>
      <c r="D5" s="3">
        <v>0.18</v>
      </c>
      <c r="E5" s="3">
        <v>3.66</v>
      </c>
      <c r="F5" s="3">
        <v>2.66</v>
      </c>
      <c r="G5" s="4">
        <v>11.92</v>
      </c>
    </row>
    <row r="6" spans="1:7" x14ac:dyDescent="0.25">
      <c r="A6" s="2" t="s">
        <v>14</v>
      </c>
      <c r="B6" s="3">
        <v>0.93200000000000005</v>
      </c>
      <c r="C6" s="3">
        <v>1.4810000000000001</v>
      </c>
      <c r="D6" s="3">
        <v>1.504</v>
      </c>
      <c r="E6" s="3">
        <v>1.532</v>
      </c>
      <c r="F6" s="3">
        <v>0.77500000000000002</v>
      </c>
      <c r="G6" s="4">
        <v>6.2240000000000002</v>
      </c>
    </row>
    <row r="7" spans="1:7" x14ac:dyDescent="0.25">
      <c r="A7" s="2" t="s">
        <v>8</v>
      </c>
      <c r="B7" s="3">
        <v>119.41</v>
      </c>
      <c r="C7" s="3">
        <v>103.12</v>
      </c>
      <c r="D7" s="3">
        <v>118.842</v>
      </c>
      <c r="E7" s="3">
        <v>119.328</v>
      </c>
      <c r="F7" s="3">
        <v>127.3</v>
      </c>
      <c r="G7" s="4">
        <f>SUM(B7:F7)</f>
        <v>588</v>
      </c>
    </row>
    <row r="8" spans="1:7" ht="15.75" thickBot="1" x14ac:dyDescent="0.3">
      <c r="A8" s="5" t="s">
        <v>15</v>
      </c>
      <c r="B8" s="6" t="s">
        <v>0</v>
      </c>
      <c r="C8" s="6">
        <v>1.76</v>
      </c>
      <c r="D8" s="6">
        <v>5.44</v>
      </c>
      <c r="E8" s="6">
        <v>1.64</v>
      </c>
      <c r="F8" s="6">
        <v>1.56</v>
      </c>
      <c r="G8" s="7">
        <v>10.4</v>
      </c>
    </row>
    <row r="9" spans="1:7" ht="15.75" thickBot="1" x14ac:dyDescent="0.3">
      <c r="A9" s="94" t="s">
        <v>31</v>
      </c>
      <c r="B9" s="95"/>
      <c r="C9" s="95"/>
      <c r="D9" s="95"/>
      <c r="E9" s="95"/>
      <c r="F9" s="96"/>
      <c r="G9" s="8">
        <f>SUM(G2:G8)</f>
        <v>656.19200000000001</v>
      </c>
    </row>
    <row r="10" spans="1:7" ht="15.75" thickBot="1" x14ac:dyDescent="0.3">
      <c r="A10" s="94" t="s">
        <v>29</v>
      </c>
      <c r="B10" s="95"/>
      <c r="C10" s="95"/>
      <c r="D10" s="95"/>
      <c r="E10" s="95"/>
      <c r="F10" s="96"/>
      <c r="G10" s="9">
        <f>(G2+G3+G4++G5+G6+G8)/G9*100</f>
        <v>10.392080366721936</v>
      </c>
    </row>
    <row r="11" spans="1:7" x14ac:dyDescent="0.25">
      <c r="A11" s="11" t="s">
        <v>16</v>
      </c>
      <c r="B11" s="10" t="s">
        <v>2</v>
      </c>
      <c r="C11" s="10" t="s">
        <v>3</v>
      </c>
      <c r="D11" s="10" t="s">
        <v>4</v>
      </c>
      <c r="E11" s="10" t="s">
        <v>5</v>
      </c>
      <c r="F11" s="10" t="s">
        <v>6</v>
      </c>
      <c r="G11" s="10" t="s">
        <v>7</v>
      </c>
    </row>
    <row r="12" spans="1:7" x14ac:dyDescent="0.25">
      <c r="A12" s="2" t="s">
        <v>10</v>
      </c>
      <c r="B12" s="3">
        <v>9.26</v>
      </c>
      <c r="C12" s="3">
        <v>10.18</v>
      </c>
      <c r="D12" s="3">
        <v>17.68</v>
      </c>
      <c r="E12" s="3">
        <v>18.579999999999998</v>
      </c>
      <c r="F12" s="3">
        <v>10.18</v>
      </c>
      <c r="G12" s="4">
        <v>65.88</v>
      </c>
    </row>
    <row r="13" spans="1:7" x14ac:dyDescent="0.25">
      <c r="A13" s="2" t="s">
        <v>12</v>
      </c>
      <c r="B13" s="3">
        <v>55.48</v>
      </c>
      <c r="C13" s="3">
        <v>55.4</v>
      </c>
      <c r="D13" s="3">
        <v>52.62</v>
      </c>
      <c r="E13" s="3">
        <v>64.099999999999994</v>
      </c>
      <c r="F13" s="3">
        <v>44.2</v>
      </c>
      <c r="G13" s="4">
        <v>271.8</v>
      </c>
    </row>
    <row r="14" spans="1:7" x14ac:dyDescent="0.25">
      <c r="A14" s="2" t="s">
        <v>17</v>
      </c>
      <c r="B14" s="3">
        <v>65.900000000000006</v>
      </c>
      <c r="C14" s="3">
        <v>54.44</v>
      </c>
      <c r="D14" s="3">
        <v>52.08</v>
      </c>
      <c r="E14" s="3">
        <v>72.94</v>
      </c>
      <c r="F14" s="3">
        <v>52.06</v>
      </c>
      <c r="G14" s="4">
        <v>297.42</v>
      </c>
    </row>
    <row r="15" spans="1:7" x14ac:dyDescent="0.25">
      <c r="A15" s="2" t="s">
        <v>18</v>
      </c>
      <c r="B15" s="3">
        <v>15.38</v>
      </c>
      <c r="C15" s="3">
        <v>20.78</v>
      </c>
      <c r="D15" s="3">
        <v>14.02</v>
      </c>
      <c r="E15" s="3" t="s">
        <v>0</v>
      </c>
      <c r="F15" s="3">
        <v>27.34</v>
      </c>
      <c r="G15" s="4">
        <v>77.52</v>
      </c>
    </row>
    <row r="16" spans="1:7" x14ac:dyDescent="0.25">
      <c r="A16" s="2" t="s">
        <v>13</v>
      </c>
      <c r="B16" s="3">
        <v>85.9</v>
      </c>
      <c r="C16" s="3">
        <v>47.48</v>
      </c>
      <c r="D16" s="3">
        <v>65.12</v>
      </c>
      <c r="E16" s="3">
        <v>36.9</v>
      </c>
      <c r="F16" s="3">
        <v>47.14</v>
      </c>
      <c r="G16" s="4">
        <v>282.54000000000002</v>
      </c>
    </row>
    <row r="17" spans="1:7" x14ac:dyDescent="0.25">
      <c r="A17" s="2" t="s">
        <v>14</v>
      </c>
      <c r="B17" s="3">
        <v>150.36000000000001</v>
      </c>
      <c r="C17" s="3">
        <v>160.24</v>
      </c>
      <c r="D17" s="3">
        <v>158.82</v>
      </c>
      <c r="E17" s="3">
        <v>159.34</v>
      </c>
      <c r="F17" s="3">
        <v>161</v>
      </c>
      <c r="G17" s="4">
        <v>789.76</v>
      </c>
    </row>
    <row r="18" spans="1:7" x14ac:dyDescent="0.25">
      <c r="A18" s="2" t="s">
        <v>19</v>
      </c>
      <c r="B18" s="3">
        <v>0.16200000000000001</v>
      </c>
      <c r="C18" s="3">
        <v>0.315</v>
      </c>
      <c r="D18" s="3">
        <v>0.113</v>
      </c>
      <c r="E18" s="3" t="s">
        <v>0</v>
      </c>
      <c r="F18" s="3">
        <v>0.26600000000000001</v>
      </c>
      <c r="G18" s="4">
        <v>0.85599999999999998</v>
      </c>
    </row>
    <row r="19" spans="1:7" x14ac:dyDescent="0.25">
      <c r="A19" s="2" t="s">
        <v>20</v>
      </c>
      <c r="B19" s="3">
        <v>9.3800000000000008</v>
      </c>
      <c r="C19" s="3">
        <v>5.14</v>
      </c>
      <c r="D19" s="3">
        <v>4.8499999999999996</v>
      </c>
      <c r="E19" s="3" t="s">
        <v>0</v>
      </c>
      <c r="F19" s="3">
        <v>16.28</v>
      </c>
      <c r="G19" s="4">
        <v>35.65</v>
      </c>
    </row>
    <row r="20" spans="1:7" x14ac:dyDescent="0.25">
      <c r="A20" s="2" t="s">
        <v>8</v>
      </c>
      <c r="B20" s="3">
        <v>303.94</v>
      </c>
      <c r="C20" s="3">
        <v>303.88</v>
      </c>
      <c r="D20" s="3">
        <v>301.04000000000002</v>
      </c>
      <c r="E20" s="3">
        <v>269.98</v>
      </c>
      <c r="F20" s="3">
        <v>247.96</v>
      </c>
      <c r="G20" s="4">
        <v>1426.8</v>
      </c>
    </row>
    <row r="21" spans="1:7" x14ac:dyDescent="0.25">
      <c r="A21" s="2" t="s">
        <v>21</v>
      </c>
      <c r="B21" s="3">
        <v>10.83</v>
      </c>
      <c r="C21" s="3">
        <v>4.2</v>
      </c>
      <c r="D21" s="3" t="s">
        <v>0</v>
      </c>
      <c r="E21" s="3">
        <v>5.25</v>
      </c>
      <c r="F21" s="3">
        <v>5.2</v>
      </c>
      <c r="G21" s="4">
        <v>25.48</v>
      </c>
    </row>
    <row r="22" spans="1:7" x14ac:dyDescent="0.25">
      <c r="A22" s="2" t="s">
        <v>15</v>
      </c>
      <c r="B22" s="3">
        <v>28.18</v>
      </c>
      <c r="C22" s="3">
        <v>27.42</v>
      </c>
      <c r="D22" s="3">
        <v>16.22</v>
      </c>
      <c r="E22" s="3">
        <v>6.18</v>
      </c>
      <c r="F22" s="3">
        <v>31.64</v>
      </c>
      <c r="G22" s="4">
        <v>109.64</v>
      </c>
    </row>
    <row r="23" spans="1:7" ht="15.75" thickBot="1" x14ac:dyDescent="0.3">
      <c r="A23" s="2" t="s">
        <v>32</v>
      </c>
      <c r="B23" s="3"/>
      <c r="C23" s="3"/>
      <c r="D23" s="3"/>
      <c r="E23" s="3"/>
      <c r="F23" s="3"/>
      <c r="G23" s="4">
        <v>584.20000000000005</v>
      </c>
    </row>
    <row r="24" spans="1:7" ht="15.75" thickBot="1" x14ac:dyDescent="0.3">
      <c r="A24" s="94" t="s">
        <v>31</v>
      </c>
      <c r="B24" s="95"/>
      <c r="C24" s="95"/>
      <c r="D24" s="95"/>
      <c r="E24" s="95"/>
      <c r="F24" s="96"/>
      <c r="G24" s="8">
        <f>SUM(G12:G23)</f>
        <v>3967.5460000000003</v>
      </c>
    </row>
    <row r="25" spans="1:7" ht="15.75" thickBot="1" x14ac:dyDescent="0.3">
      <c r="A25" s="94" t="s">
        <v>29</v>
      </c>
      <c r="B25" s="95"/>
      <c r="C25" s="95"/>
      <c r="D25" s="95"/>
      <c r="E25" s="95"/>
      <c r="F25" s="96"/>
      <c r="G25" s="9">
        <f>(G12+G21+G13+G14+G15+G16+G17+G22+G23+G19+G18)/G24*100</f>
        <v>64.038224131490864</v>
      </c>
    </row>
    <row r="26" spans="1:7" x14ac:dyDescent="0.25">
      <c r="A26" s="11" t="s">
        <v>22</v>
      </c>
      <c r="B26" s="10" t="s">
        <v>2</v>
      </c>
      <c r="C26" s="10" t="s">
        <v>3</v>
      </c>
      <c r="D26" s="10" t="s">
        <v>4</v>
      </c>
      <c r="E26" s="10" t="s">
        <v>5</v>
      </c>
      <c r="F26" s="10" t="s">
        <v>6</v>
      </c>
      <c r="G26" s="10" t="s">
        <v>7</v>
      </c>
    </row>
    <row r="27" spans="1:7" x14ac:dyDescent="0.25">
      <c r="A27" s="2" t="s">
        <v>10</v>
      </c>
      <c r="B27" s="3">
        <v>0.52</v>
      </c>
      <c r="C27" s="3">
        <v>0.86</v>
      </c>
      <c r="D27" s="3">
        <v>1.22</v>
      </c>
      <c r="E27" s="3">
        <v>2.58</v>
      </c>
      <c r="F27" s="3">
        <v>1.06</v>
      </c>
      <c r="G27" s="4">
        <v>6.24</v>
      </c>
    </row>
    <row r="28" spans="1:7" x14ac:dyDescent="0.25">
      <c r="A28" s="2" t="s">
        <v>11</v>
      </c>
      <c r="B28" s="3">
        <v>0.16</v>
      </c>
      <c r="C28" s="3">
        <v>0.72</v>
      </c>
      <c r="D28" s="3">
        <v>2.0299999999999998</v>
      </c>
      <c r="E28" s="3">
        <v>1.4370000000000001</v>
      </c>
      <c r="F28" s="3">
        <v>1.3879999999999999</v>
      </c>
      <c r="G28" s="4">
        <v>5.7350000000000003</v>
      </c>
    </row>
    <row r="29" spans="1:7" x14ac:dyDescent="0.25">
      <c r="A29" s="2" t="s">
        <v>12</v>
      </c>
      <c r="B29" s="3">
        <v>2.63</v>
      </c>
      <c r="C29" s="3">
        <v>4.5199999999999996</v>
      </c>
      <c r="D29" s="3">
        <v>3.53</v>
      </c>
      <c r="E29" s="3">
        <v>2.56</v>
      </c>
      <c r="F29" s="3">
        <v>2.4079999999999999</v>
      </c>
      <c r="G29" s="4">
        <v>15.648</v>
      </c>
    </row>
    <row r="30" spans="1:7" x14ac:dyDescent="0.25">
      <c r="A30" s="2" t="s">
        <v>13</v>
      </c>
      <c r="B30" s="3">
        <v>0.98</v>
      </c>
      <c r="C30" s="3">
        <v>0.7</v>
      </c>
      <c r="D30" s="3">
        <v>0.36</v>
      </c>
      <c r="E30" s="3">
        <v>0.34</v>
      </c>
      <c r="F30" s="3">
        <v>1.06</v>
      </c>
      <c r="G30" s="4">
        <v>3.44</v>
      </c>
    </row>
    <row r="31" spans="1:7" x14ac:dyDescent="0.25">
      <c r="A31" s="2" t="s">
        <v>14</v>
      </c>
      <c r="B31" s="3">
        <v>1.865</v>
      </c>
      <c r="C31" s="3">
        <v>2.9630000000000001</v>
      </c>
      <c r="D31" s="3">
        <v>3.008</v>
      </c>
      <c r="E31" s="3">
        <v>3.0630000000000002</v>
      </c>
      <c r="F31" s="3">
        <v>1.5509999999999999</v>
      </c>
      <c r="G31" s="4">
        <v>12.45</v>
      </c>
    </row>
    <row r="32" spans="1:7" x14ac:dyDescent="0.25">
      <c r="A32" s="2" t="s">
        <v>19</v>
      </c>
      <c r="B32" s="3">
        <v>6.5000000000000002E-2</v>
      </c>
      <c r="C32" s="3" t="s">
        <v>0</v>
      </c>
      <c r="D32" s="3" t="s">
        <v>0</v>
      </c>
      <c r="E32" s="3" t="s">
        <v>0</v>
      </c>
      <c r="F32" s="3">
        <v>0.04</v>
      </c>
      <c r="G32" s="4">
        <v>0.105</v>
      </c>
    </row>
    <row r="33" spans="1:7" x14ac:dyDescent="0.25">
      <c r="A33" s="2" t="s">
        <v>8</v>
      </c>
      <c r="B33" s="3">
        <v>28.841999999999999</v>
      </c>
      <c r="C33" s="3">
        <v>23.853000000000002</v>
      </c>
      <c r="D33" s="3">
        <v>20.834</v>
      </c>
      <c r="E33" s="3">
        <v>20.405000000000001</v>
      </c>
      <c r="F33" s="3">
        <v>29.193000000000001</v>
      </c>
      <c r="G33" s="4">
        <v>123.127</v>
      </c>
    </row>
    <row r="34" spans="1:7" ht="15.75" thickBot="1" x14ac:dyDescent="0.3">
      <c r="A34" s="2" t="s">
        <v>15</v>
      </c>
      <c r="B34" s="3" t="s">
        <v>0</v>
      </c>
      <c r="C34" s="3" t="s">
        <v>0</v>
      </c>
      <c r="D34" s="3">
        <v>7.68</v>
      </c>
      <c r="E34" s="3" t="s">
        <v>0</v>
      </c>
      <c r="F34" s="3">
        <v>2.2599999999999998</v>
      </c>
      <c r="G34" s="4">
        <v>9.94</v>
      </c>
    </row>
    <row r="35" spans="1:7" ht="15.75" thickBot="1" x14ac:dyDescent="0.3">
      <c r="A35" s="94" t="s">
        <v>31</v>
      </c>
      <c r="B35" s="95"/>
      <c r="C35" s="95"/>
      <c r="D35" s="95"/>
      <c r="E35" s="95"/>
      <c r="F35" s="96"/>
      <c r="G35" s="8">
        <f>SUM(G27:G34)</f>
        <v>176.685</v>
      </c>
    </row>
    <row r="36" spans="1:7" ht="15.75" thickBot="1" x14ac:dyDescent="0.3">
      <c r="A36" s="94" t="s">
        <v>29</v>
      </c>
      <c r="B36" s="95"/>
      <c r="C36" s="95"/>
      <c r="D36" s="95"/>
      <c r="E36" s="95"/>
      <c r="F36" s="96"/>
      <c r="G36" s="9">
        <f>(G27+G28+G29+G30+G31+G32+G34)/G35*100</f>
        <v>30.312703398703906</v>
      </c>
    </row>
    <row r="37" spans="1:7" x14ac:dyDescent="0.25">
      <c r="A37" s="11" t="s">
        <v>23</v>
      </c>
      <c r="B37" s="10" t="s">
        <v>2</v>
      </c>
      <c r="C37" s="10" t="s">
        <v>3</v>
      </c>
      <c r="D37" s="10" t="s">
        <v>4</v>
      </c>
      <c r="E37" s="10" t="s">
        <v>5</v>
      </c>
      <c r="F37" s="10" t="s">
        <v>6</v>
      </c>
      <c r="G37" s="10" t="s">
        <v>7</v>
      </c>
    </row>
    <row r="38" spans="1:7" x14ac:dyDescent="0.25">
      <c r="A38" s="2" t="s">
        <v>10</v>
      </c>
      <c r="B38" s="3">
        <v>5.16</v>
      </c>
      <c r="C38" s="3">
        <v>6.84</v>
      </c>
      <c r="D38" s="3">
        <v>7.2</v>
      </c>
      <c r="E38" s="3">
        <v>5.34</v>
      </c>
      <c r="F38" s="3">
        <v>6.56</v>
      </c>
      <c r="G38" s="4">
        <v>31.1</v>
      </c>
    </row>
    <row r="39" spans="1:7" x14ac:dyDescent="0.25">
      <c r="A39" s="2" t="s">
        <v>11</v>
      </c>
      <c r="B39" s="3">
        <v>11.42</v>
      </c>
      <c r="C39" s="3">
        <v>11.32</v>
      </c>
      <c r="D39" s="3">
        <v>14.1</v>
      </c>
      <c r="E39" s="3">
        <v>12.72</v>
      </c>
      <c r="F39" s="3">
        <v>14.24</v>
      </c>
      <c r="G39" s="4">
        <v>63.8</v>
      </c>
    </row>
    <row r="40" spans="1:7" x14ac:dyDescent="0.25">
      <c r="A40" s="2" t="s">
        <v>12</v>
      </c>
      <c r="B40" s="3">
        <v>18.14</v>
      </c>
      <c r="C40" s="3">
        <v>19.84</v>
      </c>
      <c r="D40" s="3">
        <v>16.399999999999999</v>
      </c>
      <c r="E40" s="3">
        <v>15.54</v>
      </c>
      <c r="F40" s="3">
        <v>17.66</v>
      </c>
      <c r="G40" s="4">
        <v>87.58</v>
      </c>
    </row>
    <row r="41" spans="1:7" x14ac:dyDescent="0.25">
      <c r="A41" s="2" t="s">
        <v>13</v>
      </c>
      <c r="B41" s="3">
        <v>8.6999999999999993</v>
      </c>
      <c r="C41" s="3">
        <v>8</v>
      </c>
      <c r="D41" s="3">
        <v>9.9</v>
      </c>
      <c r="E41" s="3">
        <v>6.96</v>
      </c>
      <c r="F41" s="3">
        <v>8.7799999999999994</v>
      </c>
      <c r="G41" s="4">
        <v>42.34</v>
      </c>
    </row>
    <row r="42" spans="1:7" x14ac:dyDescent="0.25">
      <c r="A42" s="2" t="s">
        <v>19</v>
      </c>
      <c r="B42" s="3" t="s">
        <v>0</v>
      </c>
      <c r="C42" s="3">
        <v>0.08</v>
      </c>
      <c r="D42" s="3" t="s">
        <v>0</v>
      </c>
      <c r="E42" s="3" t="s">
        <v>0</v>
      </c>
      <c r="F42" s="3">
        <v>0.05</v>
      </c>
      <c r="G42" s="4">
        <v>0.13</v>
      </c>
    </row>
    <row r="43" spans="1:7" x14ac:dyDescent="0.25">
      <c r="A43" s="2" t="s">
        <v>24</v>
      </c>
      <c r="B43" s="3">
        <v>3.28</v>
      </c>
      <c r="C43" s="3" t="s">
        <v>0</v>
      </c>
      <c r="D43" s="3">
        <v>4.9000000000000004</v>
      </c>
      <c r="E43" s="3" t="s">
        <v>0</v>
      </c>
      <c r="F43" s="3" t="s">
        <v>0</v>
      </c>
      <c r="G43" s="4">
        <v>8.18</v>
      </c>
    </row>
    <row r="44" spans="1:7" x14ac:dyDescent="0.25">
      <c r="A44" s="2" t="s">
        <v>20</v>
      </c>
      <c r="B44" s="3" t="s">
        <v>0</v>
      </c>
      <c r="C44" s="3" t="s">
        <v>0</v>
      </c>
      <c r="D44" s="3">
        <v>3.33</v>
      </c>
      <c r="E44" s="3" t="s">
        <v>0</v>
      </c>
      <c r="F44" s="3" t="s">
        <v>0</v>
      </c>
      <c r="G44" s="4">
        <v>3.33</v>
      </c>
    </row>
    <row r="45" spans="1:7" x14ac:dyDescent="0.25">
      <c r="A45" s="2" t="s">
        <v>8</v>
      </c>
      <c r="B45" s="3">
        <v>67.239999999999995</v>
      </c>
      <c r="C45" s="3">
        <v>55.1</v>
      </c>
      <c r="D45" s="3">
        <v>62.3</v>
      </c>
      <c r="E45" s="3">
        <v>46.76</v>
      </c>
      <c r="F45" s="3">
        <v>50.12</v>
      </c>
      <c r="G45" s="4">
        <v>281.52</v>
      </c>
    </row>
    <row r="46" spans="1:7" x14ac:dyDescent="0.25">
      <c r="A46" s="2" t="s">
        <v>21</v>
      </c>
      <c r="B46" s="3">
        <v>4.63</v>
      </c>
      <c r="C46" s="3" t="s">
        <v>0</v>
      </c>
      <c r="D46" s="3" t="s">
        <v>0</v>
      </c>
      <c r="E46" s="3" t="s">
        <v>0</v>
      </c>
      <c r="F46" s="3">
        <v>8.41</v>
      </c>
      <c r="G46" s="4">
        <v>13.04</v>
      </c>
    </row>
    <row r="47" spans="1:7" x14ac:dyDescent="0.25">
      <c r="A47" s="2" t="s">
        <v>15</v>
      </c>
      <c r="B47" s="3">
        <v>16.71</v>
      </c>
      <c r="C47" s="3">
        <v>10.52</v>
      </c>
      <c r="D47" s="3">
        <v>6.75</v>
      </c>
      <c r="E47" s="3"/>
      <c r="F47" s="3">
        <v>10.99</v>
      </c>
      <c r="G47" s="4">
        <f>SUM(B47:F47)</f>
        <v>44.970000000000006</v>
      </c>
    </row>
    <row r="48" spans="1:7" x14ac:dyDescent="0.25">
      <c r="A48" s="2" t="s">
        <v>14</v>
      </c>
      <c r="B48" s="3">
        <v>31.82</v>
      </c>
      <c r="C48" s="3">
        <v>0</v>
      </c>
      <c r="D48" s="3">
        <v>51.46</v>
      </c>
      <c r="E48" s="3">
        <v>31.74</v>
      </c>
      <c r="F48" s="3">
        <v>32.14</v>
      </c>
      <c r="G48" s="4">
        <f>SUM(B48:F48)</f>
        <v>147.16</v>
      </c>
    </row>
    <row r="49" spans="1:7" ht="15.75" thickBot="1" x14ac:dyDescent="0.3">
      <c r="A49" s="2" t="s">
        <v>30</v>
      </c>
      <c r="B49" s="12"/>
      <c r="C49" s="12"/>
      <c r="D49" s="12"/>
      <c r="E49" s="12"/>
      <c r="F49" s="12"/>
      <c r="G49" s="4">
        <v>14.77</v>
      </c>
    </row>
    <row r="50" spans="1:7" ht="15.75" thickBot="1" x14ac:dyDescent="0.3">
      <c r="A50" s="94" t="s">
        <v>31</v>
      </c>
      <c r="B50" s="97"/>
      <c r="C50" s="97"/>
      <c r="D50" s="97"/>
      <c r="E50" s="97"/>
      <c r="F50" s="98"/>
      <c r="G50" s="8">
        <f>SUM(G38:G49)</f>
        <v>737.92</v>
      </c>
    </row>
    <row r="51" spans="1:7" ht="15.75" thickBot="1" x14ac:dyDescent="0.3">
      <c r="A51" s="94" t="s">
        <v>29</v>
      </c>
      <c r="B51" s="97"/>
      <c r="C51" s="97"/>
      <c r="D51" s="97"/>
      <c r="E51" s="97"/>
      <c r="F51" s="98"/>
      <c r="G51" s="9">
        <f>(G38+G39+G40+G41+G42+G43+G44+G47+G48+G49+G46)/G50*100</f>
        <v>61.849522983521254</v>
      </c>
    </row>
    <row r="52" spans="1:7" x14ac:dyDescent="0.25">
      <c r="A52" s="11" t="s">
        <v>25</v>
      </c>
      <c r="B52" s="10" t="s">
        <v>2</v>
      </c>
      <c r="C52" s="10" t="s">
        <v>3</v>
      </c>
      <c r="D52" s="10" t="s">
        <v>4</v>
      </c>
      <c r="E52" s="10" t="s">
        <v>5</v>
      </c>
      <c r="F52" s="10" t="s">
        <v>6</v>
      </c>
      <c r="G52" s="10" t="s">
        <v>7</v>
      </c>
    </row>
    <row r="53" spans="1:7" x14ac:dyDescent="0.25">
      <c r="A53" s="2" t="s">
        <v>10</v>
      </c>
      <c r="B53" s="3">
        <v>0.1</v>
      </c>
      <c r="C53" s="3">
        <v>0.38</v>
      </c>
      <c r="D53" s="3">
        <v>0.5</v>
      </c>
      <c r="E53" s="3">
        <v>1.08</v>
      </c>
      <c r="F53" s="3">
        <v>0.44</v>
      </c>
      <c r="G53" s="4">
        <v>2.5</v>
      </c>
    </row>
    <row r="54" spans="1:7" x14ac:dyDescent="0.25">
      <c r="A54" s="2" t="s">
        <v>11</v>
      </c>
      <c r="B54" s="3">
        <v>0.06</v>
      </c>
      <c r="C54" s="3">
        <v>0.2</v>
      </c>
      <c r="D54" s="3">
        <v>0.87</v>
      </c>
      <c r="E54" s="3">
        <v>0.61699999999999999</v>
      </c>
      <c r="F54" s="3">
        <v>0.59599999999999997</v>
      </c>
      <c r="G54" s="4">
        <v>2.343</v>
      </c>
    </row>
    <row r="55" spans="1:7" x14ac:dyDescent="0.25">
      <c r="A55" s="2" t="s">
        <v>12</v>
      </c>
      <c r="B55" s="3">
        <v>1.1299999999999999</v>
      </c>
      <c r="C55" s="3">
        <v>1.94</v>
      </c>
      <c r="D55" s="3">
        <v>1.5</v>
      </c>
      <c r="E55" s="3">
        <v>1.1000000000000001</v>
      </c>
      <c r="F55" s="3">
        <v>1.032</v>
      </c>
      <c r="G55" s="4">
        <v>6.702</v>
      </c>
    </row>
    <row r="56" spans="1:7" x14ac:dyDescent="0.25">
      <c r="A56" s="2" t="s">
        <v>13</v>
      </c>
      <c r="B56" s="3">
        <v>0.16</v>
      </c>
      <c r="C56" s="3">
        <v>0.12</v>
      </c>
      <c r="D56" s="3">
        <v>0.16</v>
      </c>
      <c r="E56" s="3">
        <v>0.14000000000000001</v>
      </c>
      <c r="F56" s="3">
        <v>0.46</v>
      </c>
      <c r="G56" s="4">
        <v>1.04</v>
      </c>
    </row>
    <row r="57" spans="1:7" x14ac:dyDescent="0.25">
      <c r="A57" s="2" t="s">
        <v>14</v>
      </c>
      <c r="B57" s="3">
        <v>0.79900000000000004</v>
      </c>
      <c r="C57" s="3">
        <v>1.2689999999999999</v>
      </c>
      <c r="D57" s="3">
        <v>1.288</v>
      </c>
      <c r="E57" s="3">
        <v>1.3129999999999999</v>
      </c>
      <c r="F57" s="3">
        <v>0.66500000000000004</v>
      </c>
      <c r="G57" s="4">
        <v>5.3339999999999996</v>
      </c>
    </row>
    <row r="58" spans="1:7" x14ac:dyDescent="0.25">
      <c r="A58" s="2" t="s">
        <v>19</v>
      </c>
      <c r="B58" s="3">
        <v>0.06</v>
      </c>
      <c r="C58" s="3" t="s">
        <v>0</v>
      </c>
      <c r="D58" s="3" t="s">
        <v>0</v>
      </c>
      <c r="E58" s="3" t="s">
        <v>0</v>
      </c>
      <c r="F58" s="3" t="s">
        <v>0</v>
      </c>
      <c r="G58" s="4">
        <v>0.06</v>
      </c>
    </row>
    <row r="59" spans="1:7" x14ac:dyDescent="0.25">
      <c r="A59" s="2" t="s">
        <v>8</v>
      </c>
      <c r="B59" s="3">
        <v>16.61</v>
      </c>
      <c r="C59" s="3">
        <v>14.662000000000001</v>
      </c>
      <c r="D59" s="3">
        <v>16.401</v>
      </c>
      <c r="E59" s="3">
        <v>19.091999999999999</v>
      </c>
      <c r="F59" s="3">
        <v>23.606000000000002</v>
      </c>
      <c r="G59" s="4">
        <v>90.370999999999995</v>
      </c>
    </row>
    <row r="60" spans="1:7" ht="15.75" thickBot="1" x14ac:dyDescent="0.3">
      <c r="A60" s="2" t="s">
        <v>15</v>
      </c>
      <c r="B60" s="3" t="s">
        <v>0</v>
      </c>
      <c r="C60" s="3">
        <v>2.5</v>
      </c>
      <c r="D60" s="3" t="s">
        <v>0</v>
      </c>
      <c r="E60" s="3">
        <v>1.56</v>
      </c>
      <c r="F60" s="3" t="s">
        <v>0</v>
      </c>
      <c r="G60" s="4">
        <v>4.0599999999999996</v>
      </c>
    </row>
    <row r="61" spans="1:7" ht="15.75" thickBot="1" x14ac:dyDescent="0.3">
      <c r="A61" s="94" t="s">
        <v>31</v>
      </c>
      <c r="B61" s="95"/>
      <c r="C61" s="95"/>
      <c r="D61" s="95"/>
      <c r="E61" s="95"/>
      <c r="F61" s="96"/>
      <c r="G61" s="8">
        <f>SUM(G53:G60)</f>
        <v>112.41</v>
      </c>
    </row>
    <row r="62" spans="1:7" ht="15.75" thickBot="1" x14ac:dyDescent="0.3">
      <c r="A62" s="94" t="s">
        <v>29</v>
      </c>
      <c r="B62" s="95"/>
      <c r="C62" s="95"/>
      <c r="D62" s="95"/>
      <c r="E62" s="95"/>
      <c r="F62" s="96"/>
      <c r="G62" s="9">
        <f>(G53+G54+G55+G56+G57+G58+G60)/G61*100</f>
        <v>19.605906947780447</v>
      </c>
    </row>
    <row r="63" spans="1:7" x14ac:dyDescent="0.25">
      <c r="A63" s="11" t="s">
        <v>26</v>
      </c>
      <c r="B63" s="10" t="s">
        <v>2</v>
      </c>
      <c r="C63" s="10" t="s">
        <v>3</v>
      </c>
      <c r="D63" s="10" t="s">
        <v>4</v>
      </c>
      <c r="E63" s="10" t="s">
        <v>5</v>
      </c>
      <c r="F63" s="10" t="s">
        <v>6</v>
      </c>
      <c r="G63" s="10" t="s">
        <v>7</v>
      </c>
    </row>
    <row r="64" spans="1:7" x14ac:dyDescent="0.25">
      <c r="A64" s="2" t="s">
        <v>11</v>
      </c>
      <c r="B64" s="3">
        <v>12.48</v>
      </c>
      <c r="C64" s="3">
        <v>10.82</v>
      </c>
      <c r="D64" s="3">
        <v>15.4</v>
      </c>
      <c r="E64" s="3">
        <v>15.8</v>
      </c>
      <c r="F64" s="3">
        <v>9.5399999999999991</v>
      </c>
      <c r="G64" s="4">
        <v>64.040000000000006</v>
      </c>
    </row>
    <row r="65" spans="1:7" x14ac:dyDescent="0.25">
      <c r="A65" s="2" t="s">
        <v>12</v>
      </c>
      <c r="B65" s="3">
        <v>20.32</v>
      </c>
      <c r="C65" s="3">
        <v>11.46</v>
      </c>
      <c r="D65" s="3">
        <v>24.54</v>
      </c>
      <c r="E65" s="3">
        <v>23.76</v>
      </c>
      <c r="F65" s="3">
        <v>20.76</v>
      </c>
      <c r="G65" s="4">
        <v>100.84</v>
      </c>
    </row>
    <row r="66" spans="1:7" x14ac:dyDescent="0.25">
      <c r="A66" s="2" t="s">
        <v>13</v>
      </c>
      <c r="B66" s="3">
        <v>14.1</v>
      </c>
      <c r="C66" s="3">
        <v>11.68</v>
      </c>
      <c r="D66" s="3">
        <v>12.96</v>
      </c>
      <c r="E66" s="3">
        <v>16.940000000000001</v>
      </c>
      <c r="F66" s="3">
        <v>13.78</v>
      </c>
      <c r="G66" s="4">
        <v>69.459999999999994</v>
      </c>
    </row>
    <row r="67" spans="1:7" x14ac:dyDescent="0.25">
      <c r="A67" s="2" t="s">
        <v>14</v>
      </c>
      <c r="B67" s="3">
        <v>43.86</v>
      </c>
      <c r="C67" s="3">
        <v>33.020000000000003</v>
      </c>
      <c r="D67" s="3">
        <v>36.299999999999997</v>
      </c>
      <c r="E67" s="3">
        <v>47.64</v>
      </c>
      <c r="F67" s="3">
        <v>36.619999999999997</v>
      </c>
      <c r="G67" s="4">
        <v>197.44</v>
      </c>
    </row>
    <row r="68" spans="1:7" x14ac:dyDescent="0.25">
      <c r="A68" s="2" t="s">
        <v>19</v>
      </c>
      <c r="B68" s="3" t="s">
        <v>0</v>
      </c>
      <c r="C68" s="3" t="s">
        <v>0</v>
      </c>
      <c r="D68" s="3" t="s">
        <v>0</v>
      </c>
      <c r="E68" s="3" t="s">
        <v>0</v>
      </c>
      <c r="F68" s="3">
        <v>0.06</v>
      </c>
      <c r="G68" s="4">
        <v>0.06</v>
      </c>
    </row>
    <row r="69" spans="1:7" x14ac:dyDescent="0.25">
      <c r="A69" s="2" t="s">
        <v>20</v>
      </c>
      <c r="B69" s="3">
        <v>9.49</v>
      </c>
      <c r="C69" s="3">
        <v>4</v>
      </c>
      <c r="D69" s="3">
        <v>4.93</v>
      </c>
      <c r="E69" s="3" t="s">
        <v>0</v>
      </c>
      <c r="F69" s="3">
        <v>25.22</v>
      </c>
      <c r="G69" s="4">
        <v>43.64</v>
      </c>
    </row>
    <row r="70" spans="1:7" x14ac:dyDescent="0.25">
      <c r="A70" s="2" t="s">
        <v>8</v>
      </c>
      <c r="B70" s="3">
        <v>73.56</v>
      </c>
      <c r="C70" s="3">
        <v>73.08</v>
      </c>
      <c r="D70" s="3">
        <v>77.94</v>
      </c>
      <c r="E70" s="3">
        <v>71.62</v>
      </c>
      <c r="F70" s="3">
        <v>84.44</v>
      </c>
      <c r="G70" s="4">
        <v>380.64</v>
      </c>
    </row>
    <row r="71" spans="1:7" ht="15.75" thickBot="1" x14ac:dyDescent="0.3">
      <c r="A71" s="2" t="s">
        <v>15</v>
      </c>
      <c r="B71" s="3">
        <v>7.88</v>
      </c>
      <c r="C71" s="3">
        <v>8.1199999999999992</v>
      </c>
      <c r="D71" s="3">
        <v>7.78</v>
      </c>
      <c r="E71" s="3" t="s">
        <v>0</v>
      </c>
      <c r="F71" s="3">
        <v>7.38</v>
      </c>
      <c r="G71" s="4">
        <v>31.16</v>
      </c>
    </row>
    <row r="72" spans="1:7" ht="15.75" thickBot="1" x14ac:dyDescent="0.3">
      <c r="A72" s="94" t="s">
        <v>31</v>
      </c>
      <c r="B72" s="95"/>
      <c r="C72" s="95"/>
      <c r="D72" s="95"/>
      <c r="E72" s="95"/>
      <c r="F72" s="96"/>
      <c r="G72" s="8">
        <f>SUM(G64:G71)</f>
        <v>887.27999999999986</v>
      </c>
    </row>
    <row r="73" spans="1:7" ht="15.75" thickBot="1" x14ac:dyDescent="0.3">
      <c r="A73" s="94" t="s">
        <v>29</v>
      </c>
      <c r="B73" s="95"/>
      <c r="C73" s="95"/>
      <c r="D73" s="95"/>
      <c r="E73" s="95"/>
      <c r="F73" s="96"/>
      <c r="G73" s="9">
        <f>(G64+G65+G66+G67+G68+G69+G71)/G72*100</f>
        <v>57.100351636462001</v>
      </c>
    </row>
    <row r="74" spans="1:7" x14ac:dyDescent="0.25">
      <c r="A74" s="11" t="s">
        <v>27</v>
      </c>
      <c r="B74" s="10" t="s">
        <v>2</v>
      </c>
      <c r="C74" s="10" t="s">
        <v>3</v>
      </c>
      <c r="D74" s="10" t="s">
        <v>4</v>
      </c>
      <c r="E74" s="10" t="s">
        <v>5</v>
      </c>
      <c r="F74" s="10" t="s">
        <v>6</v>
      </c>
      <c r="G74" s="10" t="s">
        <v>7</v>
      </c>
    </row>
    <row r="75" spans="1:7" x14ac:dyDescent="0.25">
      <c r="A75" s="2" t="s">
        <v>10</v>
      </c>
      <c r="B75" s="3" t="s">
        <v>0</v>
      </c>
      <c r="C75" s="3" t="s">
        <v>0</v>
      </c>
      <c r="D75" s="3">
        <v>4.92</v>
      </c>
      <c r="E75" s="3" t="s">
        <v>0</v>
      </c>
      <c r="F75" s="3" t="s">
        <v>0</v>
      </c>
      <c r="G75" s="4">
        <v>4.92</v>
      </c>
    </row>
    <row r="76" spans="1:7" x14ac:dyDescent="0.25">
      <c r="A76" s="2" t="s">
        <v>11</v>
      </c>
      <c r="B76" s="3">
        <v>0.48</v>
      </c>
      <c r="C76" s="3">
        <v>2.2599999999999998</v>
      </c>
      <c r="D76" s="3" t="s">
        <v>0</v>
      </c>
      <c r="E76" s="3">
        <v>0.56000000000000005</v>
      </c>
      <c r="F76" s="3">
        <v>0.46</v>
      </c>
      <c r="G76" s="4">
        <v>3.76</v>
      </c>
    </row>
    <row r="77" spans="1:7" x14ac:dyDescent="0.25">
      <c r="A77" s="2" t="s">
        <v>12</v>
      </c>
      <c r="B77" s="3">
        <v>2.52</v>
      </c>
      <c r="C77" s="3">
        <v>1.1399999999999999</v>
      </c>
      <c r="D77" s="3">
        <v>2.48</v>
      </c>
      <c r="E77" s="3">
        <v>4.2</v>
      </c>
      <c r="F77" s="3" t="s">
        <v>0</v>
      </c>
      <c r="G77" s="4">
        <v>10.34</v>
      </c>
    </row>
    <row r="78" spans="1:7" x14ac:dyDescent="0.25">
      <c r="A78" s="2" t="s">
        <v>17</v>
      </c>
      <c r="B78" s="3">
        <v>2.36</v>
      </c>
      <c r="C78" s="3">
        <v>3.5</v>
      </c>
      <c r="D78" s="3" t="s">
        <v>0</v>
      </c>
      <c r="E78" s="3" t="s">
        <v>0</v>
      </c>
      <c r="F78" s="3" t="s">
        <v>0</v>
      </c>
      <c r="G78" s="4">
        <v>5.86</v>
      </c>
    </row>
    <row r="79" spans="1:7" x14ac:dyDescent="0.25">
      <c r="A79" s="2" t="s">
        <v>13</v>
      </c>
      <c r="B79" s="3">
        <v>1.78</v>
      </c>
      <c r="C79" s="3" t="s">
        <v>0</v>
      </c>
      <c r="D79" s="3" t="s">
        <v>0</v>
      </c>
      <c r="E79" s="3">
        <v>1.22</v>
      </c>
      <c r="F79" s="3">
        <v>0.66</v>
      </c>
      <c r="G79" s="4">
        <v>3.66</v>
      </c>
    </row>
    <row r="80" spans="1:7" ht="15.75" thickBot="1" x14ac:dyDescent="0.3">
      <c r="A80" s="2" t="s">
        <v>8</v>
      </c>
      <c r="B80" s="3">
        <v>123.76</v>
      </c>
      <c r="C80" s="3">
        <v>118.12</v>
      </c>
      <c r="D80" s="3">
        <v>134.34</v>
      </c>
      <c r="E80" s="3">
        <v>116.64</v>
      </c>
      <c r="F80" s="3">
        <v>139.69999999999999</v>
      </c>
      <c r="G80" s="4">
        <v>632.55999999999995</v>
      </c>
    </row>
    <row r="81" spans="1:7" ht="15.75" thickBot="1" x14ac:dyDescent="0.3">
      <c r="A81" s="94" t="s">
        <v>31</v>
      </c>
      <c r="B81" s="95"/>
      <c r="C81" s="95"/>
      <c r="D81" s="95"/>
      <c r="E81" s="95"/>
      <c r="F81" s="96"/>
      <c r="G81" s="8">
        <f>SUM(G75:G80)</f>
        <v>661.09999999999991</v>
      </c>
    </row>
    <row r="82" spans="1:7" ht="15.75" thickBot="1" x14ac:dyDescent="0.3">
      <c r="A82" s="94" t="s">
        <v>29</v>
      </c>
      <c r="B82" s="95"/>
      <c r="C82" s="95"/>
      <c r="D82" s="95"/>
      <c r="E82" s="95"/>
      <c r="F82" s="96"/>
      <c r="G82" s="9">
        <f>(G75+G76+G77+G78+G79)/G81*100</f>
        <v>4.3170473453335356</v>
      </c>
    </row>
    <row r="83" spans="1:7" x14ac:dyDescent="0.25">
      <c r="A83" s="11" t="s">
        <v>28</v>
      </c>
      <c r="B83" s="10" t="s">
        <v>2</v>
      </c>
      <c r="C83" s="10" t="s">
        <v>3</v>
      </c>
      <c r="D83" s="10" t="s">
        <v>4</v>
      </c>
      <c r="E83" s="10" t="s">
        <v>5</v>
      </c>
      <c r="F83" s="10" t="s">
        <v>6</v>
      </c>
      <c r="G83" s="10" t="s">
        <v>7</v>
      </c>
    </row>
    <row r="84" spans="1:7" x14ac:dyDescent="0.25">
      <c r="A84" s="2" t="s">
        <v>10</v>
      </c>
      <c r="B84" s="3">
        <v>1.06</v>
      </c>
      <c r="C84" s="3">
        <v>1.42</v>
      </c>
      <c r="D84" s="3">
        <v>2.02</v>
      </c>
      <c r="E84" s="3">
        <v>4.3</v>
      </c>
      <c r="F84" s="3">
        <v>1.72</v>
      </c>
      <c r="G84" s="4">
        <v>10.52</v>
      </c>
    </row>
    <row r="85" spans="1:7" x14ac:dyDescent="0.25">
      <c r="A85" s="2" t="s">
        <v>11</v>
      </c>
      <c r="B85" s="3">
        <v>1.1200000000000001</v>
      </c>
      <c r="C85" s="3">
        <v>2.39</v>
      </c>
      <c r="D85" s="3">
        <v>3.58</v>
      </c>
      <c r="E85" s="3">
        <v>3.3159999999999998</v>
      </c>
      <c r="F85" s="3">
        <v>3.0619999999999998</v>
      </c>
      <c r="G85" s="4">
        <v>13.468</v>
      </c>
    </row>
    <row r="86" spans="1:7" x14ac:dyDescent="0.25">
      <c r="A86" s="2" t="s">
        <v>12</v>
      </c>
      <c r="B86" s="3">
        <v>8.16</v>
      </c>
      <c r="C86" s="3">
        <v>11.72</v>
      </c>
      <c r="D86" s="3">
        <v>8.27</v>
      </c>
      <c r="E86" s="3">
        <v>7.56</v>
      </c>
      <c r="F86" s="3">
        <v>8.0559999999999992</v>
      </c>
      <c r="G86" s="4">
        <v>43.765999999999998</v>
      </c>
    </row>
    <row r="87" spans="1:7" x14ac:dyDescent="0.25">
      <c r="A87" s="2" t="s">
        <v>13</v>
      </c>
      <c r="B87" s="3">
        <v>2.34</v>
      </c>
      <c r="C87" s="3">
        <v>3.28</v>
      </c>
      <c r="D87" s="3">
        <v>0.62</v>
      </c>
      <c r="E87" s="3">
        <v>2.2400000000000002</v>
      </c>
      <c r="F87" s="3">
        <v>3.06</v>
      </c>
      <c r="G87" s="4">
        <v>11.54</v>
      </c>
    </row>
    <row r="88" spans="1:7" x14ac:dyDescent="0.25">
      <c r="A88" s="2" t="s">
        <v>14</v>
      </c>
      <c r="B88" s="3">
        <v>3.0640000000000001</v>
      </c>
      <c r="C88" s="3">
        <v>4.867</v>
      </c>
      <c r="D88" s="3">
        <v>4.9400000000000004</v>
      </c>
      <c r="E88" s="3">
        <v>5.032</v>
      </c>
      <c r="F88" s="3">
        <v>2.5489999999999999</v>
      </c>
      <c r="G88" s="4">
        <v>20.452000000000002</v>
      </c>
    </row>
    <row r="89" spans="1:7" x14ac:dyDescent="0.25">
      <c r="A89" s="2" t="s">
        <v>19</v>
      </c>
      <c r="B89" s="3" t="s">
        <v>0</v>
      </c>
      <c r="C89" s="3">
        <v>0.14000000000000001</v>
      </c>
      <c r="D89" s="3">
        <v>0.1</v>
      </c>
      <c r="E89" s="3" t="s">
        <v>0</v>
      </c>
      <c r="F89" s="3" t="s">
        <v>0</v>
      </c>
      <c r="G89" s="4">
        <v>0.24</v>
      </c>
    </row>
    <row r="90" spans="1:7" x14ac:dyDescent="0.25">
      <c r="A90" s="2" t="s">
        <v>8</v>
      </c>
      <c r="B90" s="3">
        <v>316.45800000000003</v>
      </c>
      <c r="C90" s="3">
        <v>266.48500000000001</v>
      </c>
      <c r="D90" s="3">
        <v>318.00299999999999</v>
      </c>
      <c r="E90" s="3">
        <v>304.755</v>
      </c>
      <c r="F90" s="3">
        <v>323.62099999999998</v>
      </c>
      <c r="G90" s="4">
        <v>1529.3219999999999</v>
      </c>
    </row>
    <row r="91" spans="1:7" x14ac:dyDescent="0.25">
      <c r="A91" s="2" t="s">
        <v>21</v>
      </c>
      <c r="B91" s="3">
        <v>2.52</v>
      </c>
      <c r="C91" s="3">
        <v>5.47</v>
      </c>
      <c r="D91" s="3">
        <v>5.15</v>
      </c>
      <c r="E91" s="3" t="s">
        <v>0</v>
      </c>
      <c r="F91" s="3">
        <v>3.13</v>
      </c>
      <c r="G91" s="4">
        <v>16.27</v>
      </c>
    </row>
    <row r="92" spans="1:7" ht="15.75" thickBot="1" x14ac:dyDescent="0.3">
      <c r="A92" s="2" t="s">
        <v>15</v>
      </c>
      <c r="B92" s="3">
        <v>1.5</v>
      </c>
      <c r="C92" s="3">
        <v>2</v>
      </c>
      <c r="D92" s="3">
        <v>7.22</v>
      </c>
      <c r="E92" s="3">
        <v>1.28</v>
      </c>
      <c r="F92" s="3">
        <v>1.46</v>
      </c>
      <c r="G92" s="4">
        <v>13.46</v>
      </c>
    </row>
    <row r="93" spans="1:7" ht="15.75" thickBot="1" x14ac:dyDescent="0.3">
      <c r="A93" s="94" t="s">
        <v>31</v>
      </c>
      <c r="B93" s="95"/>
      <c r="C93" s="95"/>
      <c r="D93" s="95"/>
      <c r="E93" s="95"/>
      <c r="F93" s="96"/>
      <c r="G93" s="8">
        <f>SUM(G84:G92)</f>
        <v>1659.0379999999998</v>
      </c>
    </row>
    <row r="94" spans="1:7" ht="15.75" thickBot="1" x14ac:dyDescent="0.3">
      <c r="A94" s="94" t="s">
        <v>29</v>
      </c>
      <c r="B94" s="95"/>
      <c r="C94" s="95"/>
      <c r="D94" s="95"/>
      <c r="E94" s="95"/>
      <c r="F94" s="96"/>
      <c r="G94" s="13">
        <f>(G84+G85+G86+G87+G88+G89+G91+G92)/G93*100</f>
        <v>7.8187479732230365</v>
      </c>
    </row>
    <row r="95" spans="1:7" x14ac:dyDescent="0.25">
      <c r="A95" s="11" t="s">
        <v>1</v>
      </c>
      <c r="B95" s="10" t="s">
        <v>2</v>
      </c>
      <c r="C95" s="10" t="s">
        <v>3</v>
      </c>
      <c r="D95" s="10" t="s">
        <v>4</v>
      </c>
      <c r="E95" s="10" t="s">
        <v>5</v>
      </c>
      <c r="F95" s="10" t="s">
        <v>6</v>
      </c>
      <c r="G95" s="10" t="s">
        <v>7</v>
      </c>
    </row>
    <row r="96" spans="1:7" ht="15.75" thickBot="1" x14ac:dyDescent="0.3">
      <c r="A96" s="2" t="s">
        <v>8</v>
      </c>
      <c r="B96" s="3">
        <v>10.199999999999999</v>
      </c>
      <c r="C96" s="3">
        <v>10.08</v>
      </c>
      <c r="D96" s="3">
        <v>14</v>
      </c>
      <c r="E96" s="3">
        <v>7.64</v>
      </c>
      <c r="F96" s="3">
        <v>11.82</v>
      </c>
      <c r="G96" s="4">
        <v>53.74</v>
      </c>
    </row>
    <row r="97" spans="1:7" ht="15.75" thickBot="1" x14ac:dyDescent="0.3">
      <c r="A97" s="94" t="s">
        <v>31</v>
      </c>
      <c r="B97" s="95"/>
      <c r="C97" s="95"/>
      <c r="D97" s="95"/>
      <c r="E97" s="95"/>
      <c r="F97" s="96"/>
      <c r="G97" s="8">
        <f>SUM(G96)</f>
        <v>53.74</v>
      </c>
    </row>
    <row r="98" spans="1:7" ht="15.75" thickBot="1" x14ac:dyDescent="0.3">
      <c r="A98" s="94" t="s">
        <v>29</v>
      </c>
      <c r="B98" s="95"/>
      <c r="C98" s="95"/>
      <c r="D98" s="95"/>
      <c r="E98" s="95"/>
      <c r="F98" s="96"/>
      <c r="G98" s="9">
        <v>0</v>
      </c>
    </row>
  </sheetData>
  <mergeCells count="18">
    <mergeCell ref="A36:F36"/>
    <mergeCell ref="A9:F9"/>
    <mergeCell ref="A10:F10"/>
    <mergeCell ref="A24:F24"/>
    <mergeCell ref="A25:F25"/>
    <mergeCell ref="A35:F35"/>
    <mergeCell ref="A98:F98"/>
    <mergeCell ref="A50:F50"/>
    <mergeCell ref="A51:F51"/>
    <mergeCell ref="A61:F61"/>
    <mergeCell ref="A62:F62"/>
    <mergeCell ref="A72:F72"/>
    <mergeCell ref="A73:F73"/>
    <mergeCell ref="A81:F81"/>
    <mergeCell ref="A82:F82"/>
    <mergeCell ref="A93:F93"/>
    <mergeCell ref="A94:F94"/>
    <mergeCell ref="A97:F97"/>
  </mergeCells>
  <hyperlinks>
    <hyperlink ref="B2" r:id="rId1" display="0,220"/>
    <hyperlink ref="C2" r:id="rId2" display="0,440"/>
    <hyperlink ref="D2" r:id="rId3" display="0,600"/>
    <hyperlink ref="E2" r:id="rId4" display="1,320"/>
    <hyperlink ref="F2" r:id="rId5" display="0,540"/>
    <hyperlink ref="B3" r:id="rId6" display="2,180"/>
    <hyperlink ref="C3" r:id="rId7" display="1,110"/>
    <hyperlink ref="D3" r:id="rId8" display="1,400"/>
    <hyperlink ref="E3" r:id="rId9" display="2,270"/>
    <hyperlink ref="F3" r:id="rId10" display="2,094"/>
    <hyperlink ref="B4" r:id="rId11" display="6,820"/>
    <hyperlink ref="C4" r:id="rId12" display="3,920"/>
    <hyperlink ref="D4" r:id="rId13" display="5,360"/>
    <hyperlink ref="E4" r:id="rId14" display="8,290"/>
    <hyperlink ref="F4" r:id="rId15" display="3,084"/>
    <hyperlink ref="B5" r:id="rId16" display="1,120"/>
    <hyperlink ref="C5" r:id="rId17" display="4,300"/>
    <hyperlink ref="D5" r:id="rId18" display="0,180"/>
    <hyperlink ref="E5" r:id="rId19" display="3,660"/>
    <hyperlink ref="F5" r:id="rId20" display="2,660"/>
    <hyperlink ref="C6" r:id="rId21" display="1,481"/>
    <hyperlink ref="F6" r:id="rId22" display="0,775"/>
    <hyperlink ref="B7" r:id="rId23" display="119,410"/>
    <hyperlink ref="D7" r:id="rId24" display="118,842"/>
    <hyperlink ref="D8" r:id="rId25" display="5,440"/>
    <hyperlink ref="B45" r:id="rId26" display="67,240"/>
    <hyperlink ref="C45" r:id="rId27" display="55,100"/>
    <hyperlink ref="D45" r:id="rId28" display="62,300"/>
    <hyperlink ref="E45" r:id="rId29" display="46,760"/>
    <hyperlink ref="F45" r:id="rId30" display="50,120"/>
    <hyperlink ref="B46" r:id="rId31" display="4,630"/>
    <hyperlink ref="F46" r:id="rId32" display="8,410"/>
    <hyperlink ref="F96" r:id="rId33" display="11,820"/>
    <hyperlink ref="E96" r:id="rId34" display="7,640"/>
    <hyperlink ref="D96" r:id="rId35" display="14,000"/>
    <hyperlink ref="C96" r:id="rId36" display="10,080"/>
    <hyperlink ref="B96" r:id="rId37" display="10,200"/>
    <hyperlink ref="F92" r:id="rId38" display="1,460"/>
    <hyperlink ref="E92" r:id="rId39" display="1,280"/>
    <hyperlink ref="D92" r:id="rId40" display="7,220"/>
    <hyperlink ref="C92" r:id="rId41" display="2,000"/>
    <hyperlink ref="B92" r:id="rId42" display="1,500"/>
    <hyperlink ref="F91" r:id="rId43" display="3,130"/>
    <hyperlink ref="D91" r:id="rId44" display="5,150"/>
    <hyperlink ref="C91" r:id="rId45" display="5,470"/>
    <hyperlink ref="B91" r:id="rId46" display="2,520"/>
    <hyperlink ref="F90" r:id="rId47" display="323,621"/>
    <hyperlink ref="E90" r:id="rId48" display="304,755"/>
    <hyperlink ref="D90" r:id="rId49" display="318,003"/>
    <hyperlink ref="C90" r:id="rId50" display="266,485"/>
    <hyperlink ref="B90" r:id="rId51" display="316,458"/>
    <hyperlink ref="D89" r:id="rId52" display="0,100"/>
    <hyperlink ref="C89" r:id="rId53" display="0,140"/>
    <hyperlink ref="F88" r:id="rId54" display="2,549"/>
    <hyperlink ref="E88" r:id="rId55" display="5,032"/>
    <hyperlink ref="D88" r:id="rId56" display="4,940"/>
    <hyperlink ref="C88" r:id="rId57" display="4,867"/>
    <hyperlink ref="B88" r:id="rId58" display="3,064"/>
    <hyperlink ref="F87" r:id="rId59" display="3,060"/>
    <hyperlink ref="E87" r:id="rId60" display="2,240"/>
    <hyperlink ref="D87" r:id="rId61" display="0,620"/>
    <hyperlink ref="C87" r:id="rId62" display="3,280"/>
    <hyperlink ref="B87" r:id="rId63" display="2,340"/>
    <hyperlink ref="F86" r:id="rId64" display="8,056"/>
    <hyperlink ref="E86" r:id="rId65" display="7,560"/>
    <hyperlink ref="D86" r:id="rId66" display="8,270"/>
    <hyperlink ref="C86" r:id="rId67" display="11,720"/>
    <hyperlink ref="B86" r:id="rId68" display="8,160"/>
    <hyperlink ref="F85" r:id="rId69" display="3,062"/>
    <hyperlink ref="E85" r:id="rId70" display="3,316"/>
    <hyperlink ref="D85" r:id="rId71" display="3,580"/>
    <hyperlink ref="C85" r:id="rId72" display="2,390"/>
    <hyperlink ref="B85" r:id="rId73" display="1,120"/>
    <hyperlink ref="F84" r:id="rId74" display="1,720"/>
    <hyperlink ref="E84" r:id="rId75" display="4,300"/>
    <hyperlink ref="D84" r:id="rId76" display="2,020"/>
    <hyperlink ref="C84" r:id="rId77" display="1,420"/>
    <hyperlink ref="B84" r:id="rId78" display="1,060"/>
    <hyperlink ref="F80" r:id="rId79" display="139,700"/>
    <hyperlink ref="E80" r:id="rId80" display="116,640"/>
    <hyperlink ref="D80" r:id="rId81" display="134,340"/>
    <hyperlink ref="C80" r:id="rId82" display="118,120"/>
    <hyperlink ref="B80" r:id="rId83" display="123,760"/>
    <hyperlink ref="F79" r:id="rId84" display="0,660"/>
    <hyperlink ref="E79" r:id="rId85" display="1,220"/>
    <hyperlink ref="B79" r:id="rId86" display="1,780"/>
    <hyperlink ref="C78" r:id="rId87" display="3,500"/>
    <hyperlink ref="B78" r:id="rId88" display="2,360"/>
    <hyperlink ref="E77" r:id="rId89" display="4,200"/>
    <hyperlink ref="D77" r:id="rId90" display="2,480"/>
    <hyperlink ref="C77" r:id="rId91" display="1,140"/>
    <hyperlink ref="B77" r:id="rId92" display="2,520"/>
    <hyperlink ref="F76" r:id="rId93" display="0,460"/>
    <hyperlink ref="E76" r:id="rId94" display="0,560"/>
    <hyperlink ref="C76" r:id="rId95" display="2,260"/>
    <hyperlink ref="B76" r:id="rId96" display="0,480"/>
    <hyperlink ref="D75" r:id="rId97" display="4,920"/>
    <hyperlink ref="F71" r:id="rId98" display="7,380"/>
    <hyperlink ref="D71" r:id="rId99" display="7,780"/>
    <hyperlink ref="C71" r:id="rId100" display="8,120"/>
    <hyperlink ref="B71" r:id="rId101" display="7,880"/>
    <hyperlink ref="F34" r:id="rId102" display="2,260"/>
    <hyperlink ref="E70" r:id="rId103" display="71,620"/>
    <hyperlink ref="D34" r:id="rId104" display="7,680"/>
    <hyperlink ref="C70" r:id="rId105" display="73,080"/>
    <hyperlink ref="B70" r:id="rId106" display="73,560"/>
    <hyperlink ref="F33" r:id="rId107" display="29,193"/>
    <hyperlink ref="D33" r:id="rId108" display="20,834"/>
    <hyperlink ref="C33" r:id="rId109" display="23,853"/>
    <hyperlink ref="B33" r:id="rId110" display="28,842"/>
    <hyperlink ref="F32" r:id="rId111" display="0,040"/>
    <hyperlink ref="F31" r:id="rId112" display="1,551"/>
    <hyperlink ref="E31" r:id="rId113" display="3,063"/>
    <hyperlink ref="D31" r:id="rId114" display="3,008"/>
    <hyperlink ref="C31" r:id="rId115" display="2,963"/>
    <hyperlink ref="B31" r:id="rId116" display="1,865"/>
    <hyperlink ref="F30" r:id="rId117" display="1,060"/>
    <hyperlink ref="E30" r:id="rId118" display="0,340"/>
    <hyperlink ref="D30" r:id="rId119" display="0,360"/>
    <hyperlink ref="C30" r:id="rId120" display="0,700"/>
    <hyperlink ref="B30" r:id="rId121" display="0,980"/>
    <hyperlink ref="F29" r:id="rId122" display="2,408"/>
    <hyperlink ref="E29" r:id="rId123" display="2,560"/>
    <hyperlink ref="D29" r:id="rId124" display="3,530"/>
    <hyperlink ref="C29" r:id="rId125" display="4,520"/>
    <hyperlink ref="B29" r:id="rId126" display="2,630"/>
    <hyperlink ref="F28" r:id="rId127" display="1,388"/>
    <hyperlink ref="E28" r:id="rId128" display="1,437"/>
    <hyperlink ref="D28" r:id="rId129" display="2,030"/>
    <hyperlink ref="C28" r:id="rId130" display="0,720"/>
    <hyperlink ref="B28" r:id="rId131" display="0,160"/>
    <hyperlink ref="E60" r:id="rId132" display="1,560"/>
    <hyperlink ref="C60" r:id="rId133" display="2,500"/>
    <hyperlink ref="F59" r:id="rId134" display="23,606"/>
    <hyperlink ref="E59" r:id="rId135" display="19,092"/>
    <hyperlink ref="D59" r:id="rId136" display="16,401"/>
    <hyperlink ref="C59" r:id="rId137" display="14,662"/>
    <hyperlink ref="B59" r:id="rId138" display="16,610"/>
    <hyperlink ref="B22" r:id="rId139" display="28,180"/>
    <hyperlink ref="F21" r:id="rId140" display="5,200"/>
    <hyperlink ref="E21" r:id="rId141" display="5,250"/>
    <hyperlink ref="D57" r:id="rId142" display="1,288"/>
    <hyperlink ref="C21" r:id="rId143" display="4,200"/>
    <hyperlink ref="B21" r:id="rId144" display="10,830"/>
    <hyperlink ref="F20" r:id="rId145" display="247,960"/>
    <hyperlink ref="E20" r:id="rId146" display="269,980"/>
    <hyperlink ref="D20" r:id="rId147" display="301,040"/>
    <hyperlink ref="C20" r:id="rId148" display="303,880"/>
    <hyperlink ref="B20" r:id="rId149" display="303,940"/>
    <hyperlink ref="F19" r:id="rId150" display="16,280"/>
    <hyperlink ref="E55" r:id="rId151" display="1,100"/>
    <hyperlink ref="D19" r:id="rId152" display="4,850"/>
    <hyperlink ref="C19" r:id="rId153" display="5,140"/>
    <hyperlink ref="B19" r:id="rId154" display="9,380"/>
    <hyperlink ref="F18" r:id="rId155" display="0,266"/>
    <hyperlink ref="E54" r:id="rId156" display="0,617"/>
    <hyperlink ref="D18" r:id="rId157" display="0,113"/>
    <hyperlink ref="C18" r:id="rId158" display="0,315"/>
    <hyperlink ref="B18" r:id="rId159" display="0,162"/>
    <hyperlink ref="F17" r:id="rId160" display="161,000"/>
    <hyperlink ref="E17" r:id="rId161" display="159,340"/>
    <hyperlink ref="D17" r:id="rId162" display="158,820"/>
    <hyperlink ref="C17" r:id="rId163" display="160,240"/>
    <hyperlink ref="B17" r:id="rId164" display="150,360"/>
    <hyperlink ref="E33" r:id="rId165" display="20,405"/>
    <hyperlink ref="B32" r:id="rId166" display="0,065"/>
    <hyperlink ref="F27" r:id="rId167" display="1,060"/>
    <hyperlink ref="E27" r:id="rId168" display="2,580"/>
    <hyperlink ref="D27" r:id="rId169" display="1,220"/>
    <hyperlink ref="C27" r:id="rId170" display="0,860"/>
    <hyperlink ref="B27" r:id="rId171" display="0,520"/>
    <hyperlink ref="F22" r:id="rId172" display="31,640"/>
    <hyperlink ref="E22" r:id="rId173" display="6,180"/>
    <hyperlink ref="D22" r:id="rId174" display="16,220"/>
    <hyperlink ref="C22" r:id="rId175" display="27,420"/>
    <hyperlink ref="F16" r:id="rId176" display="47,140"/>
    <hyperlink ref="E16" r:id="rId177" display="36,900"/>
    <hyperlink ref="D16" r:id="rId178" display="65,120"/>
    <hyperlink ref="C16" r:id="rId179" display="47,480"/>
    <hyperlink ref="B16" r:id="rId180" display="85,900"/>
    <hyperlink ref="F15" r:id="rId181" display="27,340"/>
    <hyperlink ref="D15" r:id="rId182" display="14,020"/>
    <hyperlink ref="C15" r:id="rId183" display="20,780"/>
    <hyperlink ref="B15" r:id="rId184" display="15,380"/>
    <hyperlink ref="F14" r:id="rId185" display="52,060"/>
    <hyperlink ref="E14" r:id="rId186" display="72,940"/>
    <hyperlink ref="D14" r:id="rId187" display="52,080"/>
    <hyperlink ref="C14" r:id="rId188" display="54,440"/>
    <hyperlink ref="B14" r:id="rId189" display="65,900"/>
    <hyperlink ref="F13" r:id="rId190" display="44,200"/>
    <hyperlink ref="E13" r:id="rId191" display="64,100"/>
    <hyperlink ref="D13" r:id="rId192" display="52,620"/>
    <hyperlink ref="C13" r:id="rId193" display="55,400"/>
    <hyperlink ref="B13" r:id="rId194" display="55,480"/>
    <hyperlink ref="F12" r:id="rId195" display="10,180"/>
    <hyperlink ref="E12" r:id="rId196" display="18,580"/>
    <hyperlink ref="D12" r:id="rId197" display="17,680"/>
    <hyperlink ref="C12" r:id="rId198" display="10,180"/>
    <hyperlink ref="B12" r:id="rId199" display="9,260"/>
    <hyperlink ref="F8" r:id="rId200" display="1,560"/>
    <hyperlink ref="E8" r:id="rId201" display="1,640"/>
    <hyperlink ref="C8" r:id="rId202" display="1,760"/>
    <hyperlink ref="F7" r:id="rId203" display="127,300"/>
    <hyperlink ref="E7" r:id="rId204" display="119,328"/>
    <hyperlink ref="C7" r:id="rId205" display="103,120"/>
    <hyperlink ref="E6" r:id="rId206" display="1,532"/>
    <hyperlink ref="D6" r:id="rId207" display="1,504"/>
    <hyperlink ref="B6" r:id="rId208" display="0,932"/>
  </hyperlinks>
  <pageMargins left="0.7" right="0.7" top="0.75" bottom="0.75" header="0.3" footer="0.3"/>
  <pageSetup paperSize="9" orientation="portrait" r:id="rId20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N12"/>
  <sheetViews>
    <sheetView workbookViewId="0">
      <selection activeCell="A9" sqref="A9:A12"/>
    </sheetView>
  </sheetViews>
  <sheetFormatPr defaultRowHeight="15" x14ac:dyDescent="0.25"/>
  <cols>
    <col min="1" max="1" width="60.42578125" customWidth="1"/>
    <col min="2" max="9" width="9.140625" customWidth="1"/>
    <col min="10" max="10" width="10.7109375" customWidth="1"/>
    <col min="11" max="11" width="9.140625" customWidth="1"/>
    <col min="12" max="12" width="10.85546875" customWidth="1"/>
    <col min="13" max="13" width="11" customWidth="1"/>
  </cols>
  <sheetData>
    <row r="1" spans="1:14" x14ac:dyDescent="0.25">
      <c r="A1" s="57" t="s">
        <v>1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43</v>
      </c>
      <c r="H1" s="10" t="s">
        <v>44</v>
      </c>
      <c r="I1" s="10" t="s">
        <v>45</v>
      </c>
      <c r="J1" s="10" t="s">
        <v>46</v>
      </c>
      <c r="K1" s="10" t="s">
        <v>50</v>
      </c>
      <c r="L1" s="10" t="s">
        <v>48</v>
      </c>
      <c r="M1" s="10" t="s">
        <v>49</v>
      </c>
      <c r="N1" s="10" t="s">
        <v>7</v>
      </c>
    </row>
    <row r="2" spans="1:14" x14ac:dyDescent="0.25">
      <c r="A2" s="2" t="s">
        <v>12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0.57999999999999996</v>
      </c>
      <c r="N2" s="4">
        <f>SUM(M2)</f>
        <v>0.57999999999999996</v>
      </c>
    </row>
    <row r="3" spans="1:14" x14ac:dyDescent="0.25">
      <c r="A3" s="2" t="s">
        <v>17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0.36</v>
      </c>
      <c r="N3" s="4">
        <f t="shared" ref="N3:N5" si="0">SUM(M3)</f>
        <v>0.36</v>
      </c>
    </row>
    <row r="4" spans="1:14" x14ac:dyDescent="0.25">
      <c r="A4" s="2" t="s">
        <v>13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0.2</v>
      </c>
      <c r="N4" s="4">
        <f t="shared" si="0"/>
        <v>0.2</v>
      </c>
    </row>
    <row r="5" spans="1:14" x14ac:dyDescent="0.25">
      <c r="A5" s="2" t="s">
        <v>14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0.2</v>
      </c>
      <c r="N5" s="4">
        <f t="shared" si="0"/>
        <v>0.2</v>
      </c>
    </row>
    <row r="6" spans="1:14" ht="15.75" thickBot="1" x14ac:dyDescent="0.3">
      <c r="A6" s="5" t="s">
        <v>8</v>
      </c>
      <c r="B6" s="24">
        <v>10.199999999999999</v>
      </c>
      <c r="C6" s="24">
        <v>10.08</v>
      </c>
      <c r="D6" s="24">
        <v>14</v>
      </c>
      <c r="E6" s="24">
        <v>7.64</v>
      </c>
      <c r="F6" s="24">
        <v>11.82</v>
      </c>
      <c r="G6" s="6">
        <v>30.42</v>
      </c>
      <c r="H6" s="6">
        <v>25.12</v>
      </c>
      <c r="I6" s="6">
        <v>38.76</v>
      </c>
      <c r="J6" s="6">
        <v>19.72</v>
      </c>
      <c r="K6" s="6">
        <v>18.8</v>
      </c>
      <c r="L6" s="6">
        <v>20.02</v>
      </c>
      <c r="M6" s="6">
        <v>6.58</v>
      </c>
      <c r="N6" s="7">
        <f>SUM(B6:M6)</f>
        <v>213.16000000000003</v>
      </c>
    </row>
    <row r="7" spans="1:14" ht="15.75" thickBot="1" x14ac:dyDescent="0.3">
      <c r="A7" s="20" t="s">
        <v>31</v>
      </c>
      <c r="B7" s="22"/>
      <c r="C7" s="22"/>
      <c r="D7" s="22"/>
      <c r="E7" s="22"/>
      <c r="F7" s="73"/>
      <c r="G7" s="74"/>
      <c r="H7" s="74"/>
      <c r="I7" s="74"/>
      <c r="J7" s="74"/>
      <c r="K7" s="59"/>
      <c r="L7" s="59"/>
      <c r="M7" s="59">
        <f>SUM(M2:M6)</f>
        <v>7.92</v>
      </c>
      <c r="N7" s="8">
        <f>SUM(N2:N6)</f>
        <v>214.50000000000003</v>
      </c>
    </row>
    <row r="8" spans="1:14" ht="15.75" thickBot="1" x14ac:dyDescent="0.3">
      <c r="A8" s="20" t="s">
        <v>29</v>
      </c>
      <c r="B8" s="22"/>
      <c r="C8" s="22"/>
      <c r="D8" s="22"/>
      <c r="E8" s="22"/>
      <c r="F8" s="73"/>
      <c r="G8" s="74"/>
      <c r="H8" s="74"/>
      <c r="I8" s="74"/>
      <c r="J8" s="74"/>
      <c r="K8" s="59"/>
      <c r="L8" s="59"/>
      <c r="M8" s="58">
        <f>(M2+M3+M4+M5)/M7*100</f>
        <v>16.919191919191917</v>
      </c>
      <c r="N8" s="58">
        <f>(N2+N3+N4+N5)/N7*100</f>
        <v>0.62470862470862454</v>
      </c>
    </row>
    <row r="9" spans="1:14" x14ac:dyDescent="0.25">
      <c r="A9" s="77" t="s">
        <v>70</v>
      </c>
      <c r="B9" s="78">
        <v>351</v>
      </c>
      <c r="C9" s="78">
        <v>351</v>
      </c>
      <c r="D9" s="78">
        <v>351</v>
      </c>
      <c r="E9" s="78">
        <v>351</v>
      </c>
      <c r="F9" s="78">
        <v>351</v>
      </c>
      <c r="G9" s="78">
        <v>351</v>
      </c>
      <c r="H9" s="78">
        <v>351</v>
      </c>
      <c r="I9" s="78">
        <v>351</v>
      </c>
      <c r="J9" s="78">
        <v>351</v>
      </c>
      <c r="K9" s="78">
        <v>351</v>
      </c>
      <c r="L9" s="78">
        <v>351</v>
      </c>
      <c r="M9" s="78">
        <v>351</v>
      </c>
      <c r="N9" s="78">
        <v>351</v>
      </c>
    </row>
    <row r="10" spans="1:14" x14ac:dyDescent="0.25">
      <c r="A10" s="75" t="s">
        <v>71</v>
      </c>
      <c r="B10" s="79">
        <f>(B6/B9)*1000</f>
        <v>29.059829059829056</v>
      </c>
      <c r="C10" s="79">
        <f>(C6/C9)*1000</f>
        <v>28.717948717948719</v>
      </c>
      <c r="D10" s="79">
        <f t="shared" ref="D10:N10" si="1">(D6/D9)*1000</f>
        <v>39.886039886039889</v>
      </c>
      <c r="E10" s="79">
        <f t="shared" si="1"/>
        <v>21.766381766381766</v>
      </c>
      <c r="F10" s="79">
        <f t="shared" si="1"/>
        <v>33.675213675213676</v>
      </c>
      <c r="G10" s="79">
        <f t="shared" si="1"/>
        <v>86.666666666666671</v>
      </c>
      <c r="H10" s="79">
        <f t="shared" si="1"/>
        <v>71.566951566951573</v>
      </c>
      <c r="I10" s="79">
        <f t="shared" si="1"/>
        <v>110.42735042735043</v>
      </c>
      <c r="J10" s="79">
        <f t="shared" si="1"/>
        <v>56.182336182336179</v>
      </c>
      <c r="K10" s="79">
        <f t="shared" si="1"/>
        <v>53.561253561253558</v>
      </c>
      <c r="L10" s="79">
        <f t="shared" si="1"/>
        <v>57.037037037037038</v>
      </c>
      <c r="M10" s="79">
        <f t="shared" si="1"/>
        <v>18.746438746438749</v>
      </c>
      <c r="N10" s="79">
        <f t="shared" si="1"/>
        <v>607.29344729344734</v>
      </c>
    </row>
    <row r="11" spans="1:14" x14ac:dyDescent="0.25">
      <c r="A11" s="75" t="s">
        <v>72</v>
      </c>
      <c r="B11" s="79">
        <f>(B2+B3+B4+B5)*1000/B9</f>
        <v>0</v>
      </c>
      <c r="C11" s="79">
        <f t="shared" ref="C11:N11" si="2">(C2+C3+C4+C5)*1000/C9</f>
        <v>0</v>
      </c>
      <c r="D11" s="79">
        <f t="shared" si="2"/>
        <v>0</v>
      </c>
      <c r="E11" s="79">
        <f t="shared" si="2"/>
        <v>0</v>
      </c>
      <c r="F11" s="79">
        <f t="shared" si="2"/>
        <v>0</v>
      </c>
      <c r="G11" s="79">
        <f t="shared" si="2"/>
        <v>0</v>
      </c>
      <c r="H11" s="79">
        <f t="shared" si="2"/>
        <v>0</v>
      </c>
      <c r="I11" s="79">
        <f t="shared" si="2"/>
        <v>0</v>
      </c>
      <c r="J11" s="79">
        <f t="shared" si="2"/>
        <v>0</v>
      </c>
      <c r="K11" s="79">
        <f t="shared" si="2"/>
        <v>0</v>
      </c>
      <c r="L11" s="79">
        <f t="shared" si="2"/>
        <v>0</v>
      </c>
      <c r="M11" s="79">
        <f t="shared" si="2"/>
        <v>3.8176638176638171</v>
      </c>
      <c r="N11" s="79">
        <f t="shared" si="2"/>
        <v>3.8176638176638171</v>
      </c>
    </row>
    <row r="12" spans="1:14" ht="15.75" thickBot="1" x14ac:dyDescent="0.3">
      <c r="A12" s="76" t="s">
        <v>73</v>
      </c>
      <c r="B12" s="80">
        <f>B10+B11</f>
        <v>29.059829059829056</v>
      </c>
      <c r="C12" s="80">
        <f t="shared" ref="C12:N12" si="3">C10+C11</f>
        <v>28.717948717948719</v>
      </c>
      <c r="D12" s="80">
        <f t="shared" si="3"/>
        <v>39.886039886039889</v>
      </c>
      <c r="E12" s="80">
        <f t="shared" si="3"/>
        <v>21.766381766381766</v>
      </c>
      <c r="F12" s="80">
        <f t="shared" si="3"/>
        <v>33.675213675213676</v>
      </c>
      <c r="G12" s="80">
        <f t="shared" si="3"/>
        <v>86.666666666666671</v>
      </c>
      <c r="H12" s="80">
        <f t="shared" si="3"/>
        <v>71.566951566951573</v>
      </c>
      <c r="I12" s="80">
        <f t="shared" si="3"/>
        <v>110.42735042735043</v>
      </c>
      <c r="J12" s="80">
        <f t="shared" si="3"/>
        <v>56.182336182336179</v>
      </c>
      <c r="K12" s="80">
        <f t="shared" si="3"/>
        <v>53.561253561253558</v>
      </c>
      <c r="L12" s="80">
        <f t="shared" si="3"/>
        <v>57.037037037037038</v>
      </c>
      <c r="M12" s="80">
        <f t="shared" si="3"/>
        <v>22.564102564102566</v>
      </c>
      <c r="N12" s="80">
        <f t="shared" si="3"/>
        <v>611.1111111111112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N15"/>
  <sheetViews>
    <sheetView workbookViewId="0">
      <selection activeCell="A12" sqref="A12:A15"/>
    </sheetView>
  </sheetViews>
  <sheetFormatPr defaultRowHeight="15" x14ac:dyDescent="0.25"/>
  <cols>
    <col min="1" max="1" width="60.42578125" customWidth="1"/>
    <col min="2" max="9" width="9.140625" customWidth="1"/>
    <col min="10" max="10" width="13.140625" customWidth="1"/>
    <col min="11" max="11" width="9.140625" customWidth="1"/>
    <col min="12" max="12" width="12.28515625" customWidth="1"/>
    <col min="13" max="13" width="12.85546875" customWidth="1"/>
  </cols>
  <sheetData>
    <row r="1" spans="1:14" ht="15" customHeight="1" x14ac:dyDescent="0.25">
      <c r="A1" s="1" t="s">
        <v>9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43</v>
      </c>
      <c r="H1" s="10" t="s">
        <v>44</v>
      </c>
      <c r="I1" s="10" t="s">
        <v>45</v>
      </c>
      <c r="J1" s="10" t="s">
        <v>46</v>
      </c>
      <c r="K1" s="10" t="s">
        <v>50</v>
      </c>
      <c r="L1" s="10" t="s">
        <v>48</v>
      </c>
      <c r="M1" s="10" t="s">
        <v>49</v>
      </c>
      <c r="N1" s="10" t="s">
        <v>7</v>
      </c>
    </row>
    <row r="2" spans="1:14" x14ac:dyDescent="0.25">
      <c r="A2" s="2" t="s">
        <v>10</v>
      </c>
      <c r="B2" s="23">
        <v>0.22</v>
      </c>
      <c r="C2" s="23">
        <v>0.44</v>
      </c>
      <c r="D2" s="23">
        <v>0.6</v>
      </c>
      <c r="E2" s="23">
        <v>1.32</v>
      </c>
      <c r="F2" s="23">
        <v>0.54</v>
      </c>
      <c r="G2" s="3">
        <v>0.5</v>
      </c>
      <c r="H2" s="3">
        <v>0.48</v>
      </c>
      <c r="I2" s="3">
        <v>0.82</v>
      </c>
      <c r="J2" s="3">
        <v>0.22</v>
      </c>
      <c r="K2" s="3">
        <v>0</v>
      </c>
      <c r="L2" s="3">
        <v>0</v>
      </c>
      <c r="M2" s="3">
        <v>0</v>
      </c>
      <c r="N2" s="4">
        <f>SUM(B2:M2)</f>
        <v>5.14</v>
      </c>
    </row>
    <row r="3" spans="1:14" x14ac:dyDescent="0.25">
      <c r="A3" s="2" t="s">
        <v>11</v>
      </c>
      <c r="B3" s="23">
        <v>2.1800000000000002</v>
      </c>
      <c r="C3" s="23">
        <v>1.1100000000000001</v>
      </c>
      <c r="D3" s="23">
        <v>1.4</v>
      </c>
      <c r="E3" s="23">
        <v>2.27</v>
      </c>
      <c r="F3" s="23">
        <v>2.0939999999999999</v>
      </c>
      <c r="G3" s="3">
        <v>1.885</v>
      </c>
      <c r="H3" s="3">
        <v>1.911</v>
      </c>
      <c r="I3" s="3">
        <v>1.883</v>
      </c>
      <c r="J3" s="3">
        <v>1.51</v>
      </c>
      <c r="K3" s="3">
        <v>2.08</v>
      </c>
      <c r="L3" s="3">
        <v>1.153</v>
      </c>
      <c r="M3" s="3">
        <v>1.883</v>
      </c>
      <c r="N3" s="4">
        <f t="shared" ref="N3:N8" si="0">SUM(B3:M3)</f>
        <v>21.358999999999998</v>
      </c>
    </row>
    <row r="4" spans="1:14" x14ac:dyDescent="0.25">
      <c r="A4" s="2" t="s">
        <v>12</v>
      </c>
      <c r="B4" s="23">
        <v>6.82</v>
      </c>
      <c r="C4" s="23">
        <v>3.92</v>
      </c>
      <c r="D4" s="23">
        <v>5.36</v>
      </c>
      <c r="E4" s="23">
        <v>8.2899999999999991</v>
      </c>
      <c r="F4" s="23">
        <v>3.0840000000000001</v>
      </c>
      <c r="G4" s="3">
        <v>7.0990000000000002</v>
      </c>
      <c r="H4" s="3">
        <v>5.6580000000000004</v>
      </c>
      <c r="I4" s="3">
        <v>6.1079999999999997</v>
      </c>
      <c r="J4" s="3">
        <v>5.7279999999999998</v>
      </c>
      <c r="K4" s="3">
        <v>7.5570000000000004</v>
      </c>
      <c r="L4" s="3">
        <v>1.5680000000000001</v>
      </c>
      <c r="M4" s="3">
        <v>8.86</v>
      </c>
      <c r="N4" s="4">
        <f t="shared" si="0"/>
        <v>70.051999999999992</v>
      </c>
    </row>
    <row r="5" spans="1:14" x14ac:dyDescent="0.25">
      <c r="A5" s="2" t="s">
        <v>13</v>
      </c>
      <c r="B5" s="23">
        <v>1.1200000000000001</v>
      </c>
      <c r="C5" s="23">
        <v>4.3</v>
      </c>
      <c r="D5" s="23">
        <v>0.18</v>
      </c>
      <c r="E5" s="23">
        <v>3.66</v>
      </c>
      <c r="F5" s="23">
        <v>2.66</v>
      </c>
      <c r="G5" s="3">
        <v>1.1599999999999999</v>
      </c>
      <c r="H5" s="3">
        <v>2.14</v>
      </c>
      <c r="I5" s="3">
        <v>2.67</v>
      </c>
      <c r="J5" s="3">
        <v>2.68</v>
      </c>
      <c r="K5" s="3">
        <v>2.2400000000000002</v>
      </c>
      <c r="L5" s="3">
        <v>0.6</v>
      </c>
      <c r="M5" s="3">
        <v>2.9</v>
      </c>
      <c r="N5" s="4">
        <f t="shared" si="0"/>
        <v>26.310000000000002</v>
      </c>
    </row>
    <row r="6" spans="1:14" x14ac:dyDescent="0.25">
      <c r="A6" s="2" t="s">
        <v>14</v>
      </c>
      <c r="B6" s="23">
        <v>0.93200000000000005</v>
      </c>
      <c r="C6" s="23">
        <v>1.4810000000000001</v>
      </c>
      <c r="D6" s="23">
        <v>1.504</v>
      </c>
      <c r="E6" s="23">
        <v>1.532</v>
      </c>
      <c r="F6" s="23">
        <v>0.77500000000000002</v>
      </c>
      <c r="G6" s="3">
        <v>1.361</v>
      </c>
      <c r="H6" s="3">
        <v>1.8420000000000001</v>
      </c>
      <c r="I6" s="3">
        <v>1.5349999999999999</v>
      </c>
      <c r="J6" s="3">
        <v>2.133</v>
      </c>
      <c r="K6" s="3">
        <v>1.57</v>
      </c>
      <c r="L6" s="3">
        <v>0.71899999999999997</v>
      </c>
      <c r="M6" s="3">
        <v>2.13</v>
      </c>
      <c r="N6" s="4">
        <f t="shared" si="0"/>
        <v>17.513999999999999</v>
      </c>
    </row>
    <row r="7" spans="1:14" x14ac:dyDescent="0.25">
      <c r="A7" s="2" t="s">
        <v>8</v>
      </c>
      <c r="B7" s="23">
        <v>119.41</v>
      </c>
      <c r="C7" s="23">
        <v>103.12</v>
      </c>
      <c r="D7" s="23">
        <v>118.842</v>
      </c>
      <c r="E7" s="23">
        <v>119.328</v>
      </c>
      <c r="F7" s="23">
        <v>127.3</v>
      </c>
      <c r="G7" s="3">
        <v>123.80200000000001</v>
      </c>
      <c r="H7" s="3">
        <v>142.19399999999999</v>
      </c>
      <c r="I7" s="3">
        <v>132.51499999999999</v>
      </c>
      <c r="J7" s="3">
        <v>126.291</v>
      </c>
      <c r="K7" s="3">
        <v>128.31</v>
      </c>
      <c r="L7" s="3">
        <v>124.917</v>
      </c>
      <c r="M7" s="3">
        <v>131.84</v>
      </c>
      <c r="N7" s="4">
        <f t="shared" si="0"/>
        <v>1497.8689999999997</v>
      </c>
    </row>
    <row r="8" spans="1:14" x14ac:dyDescent="0.25">
      <c r="A8" s="5" t="s">
        <v>15</v>
      </c>
      <c r="B8" s="5">
        <v>0</v>
      </c>
      <c r="C8" s="5">
        <v>1.76</v>
      </c>
      <c r="D8" s="5">
        <v>5.44</v>
      </c>
      <c r="E8" s="5">
        <v>1.64</v>
      </c>
      <c r="F8" s="5">
        <v>1.56</v>
      </c>
      <c r="G8" s="5">
        <v>0</v>
      </c>
      <c r="H8" s="5">
        <v>5.0999999999999996</v>
      </c>
      <c r="I8" s="5">
        <v>8.08</v>
      </c>
      <c r="J8" s="5">
        <v>0</v>
      </c>
      <c r="K8" s="5">
        <v>0</v>
      </c>
      <c r="L8" s="5">
        <v>0</v>
      </c>
      <c r="M8" s="5">
        <v>3.7</v>
      </c>
      <c r="N8" s="5">
        <f t="shared" si="0"/>
        <v>27.279999999999998</v>
      </c>
    </row>
    <row r="9" spans="1:14" ht="15.75" thickBot="1" x14ac:dyDescent="0.3">
      <c r="A9" s="5" t="s">
        <v>60</v>
      </c>
      <c r="B9" s="5"/>
      <c r="C9" s="5"/>
      <c r="D9" s="5"/>
      <c r="E9" s="5"/>
      <c r="F9" s="5"/>
      <c r="G9" s="5"/>
      <c r="H9" s="5"/>
      <c r="I9" s="5">
        <v>0.02</v>
      </c>
      <c r="J9" s="5">
        <v>0</v>
      </c>
      <c r="K9" s="5">
        <v>0</v>
      </c>
      <c r="L9" s="5">
        <v>0</v>
      </c>
      <c r="M9" s="5">
        <v>0</v>
      </c>
      <c r="N9" s="5">
        <f>SUM(B9:M9)</f>
        <v>0.02</v>
      </c>
    </row>
    <row r="10" spans="1:14" ht="15.75" thickBot="1" x14ac:dyDescent="0.3">
      <c r="A10" s="19" t="s">
        <v>31</v>
      </c>
      <c r="B10" s="22">
        <f>SUM(B2:B8)</f>
        <v>130.68199999999999</v>
      </c>
      <c r="C10" s="22">
        <f t="shared" ref="C10:H10" si="1">SUM(C2:C8)</f>
        <v>116.13100000000001</v>
      </c>
      <c r="D10" s="22">
        <f t="shared" si="1"/>
        <v>133.32599999999999</v>
      </c>
      <c r="E10" s="22">
        <f t="shared" si="1"/>
        <v>138.04</v>
      </c>
      <c r="F10" s="22">
        <f t="shared" si="1"/>
        <v>138.01300000000001</v>
      </c>
      <c r="G10" s="22">
        <f t="shared" si="1"/>
        <v>135.80700000000002</v>
      </c>
      <c r="H10" s="22">
        <f t="shared" si="1"/>
        <v>159.32499999999999</v>
      </c>
      <c r="I10" s="22">
        <f t="shared" ref="I10:N10" si="2">SUM(I2:I9)</f>
        <v>153.631</v>
      </c>
      <c r="J10" s="22">
        <f t="shared" si="2"/>
        <v>138.56200000000001</v>
      </c>
      <c r="K10" s="22">
        <f t="shared" si="2"/>
        <v>141.75700000000001</v>
      </c>
      <c r="L10" s="22">
        <f t="shared" si="2"/>
        <v>128.95699999999999</v>
      </c>
      <c r="M10" s="22">
        <f t="shared" si="2"/>
        <v>151.31299999999999</v>
      </c>
      <c r="N10" s="8">
        <f t="shared" si="2"/>
        <v>1665.5439999999996</v>
      </c>
    </row>
    <row r="11" spans="1:14" ht="15.75" thickBot="1" x14ac:dyDescent="0.3">
      <c r="A11" s="19" t="s">
        <v>29</v>
      </c>
      <c r="B11" s="21">
        <f>(B2+B3+B4+B5+B6+B8)/B10*100</f>
        <v>8.6255184340613109</v>
      </c>
      <c r="C11" s="81">
        <f t="shared" ref="C11:M11" si="3">(C2+C3+C4+C5+C6+C8)/C10*100</f>
        <v>11.203726825739894</v>
      </c>
      <c r="D11" s="21">
        <f t="shared" si="3"/>
        <v>10.863597497862385</v>
      </c>
      <c r="E11" s="21">
        <f t="shared" si="3"/>
        <v>13.555491161982033</v>
      </c>
      <c r="F11" s="21">
        <f t="shared" si="3"/>
        <v>7.7623122459478457</v>
      </c>
      <c r="G11" s="21">
        <f t="shared" si="3"/>
        <v>8.8397505283232807</v>
      </c>
      <c r="H11" s="21">
        <f t="shared" si="3"/>
        <v>10.752235995606465</v>
      </c>
      <c r="I11" s="21">
        <f t="shared" si="3"/>
        <v>13.731603647701309</v>
      </c>
      <c r="J11" s="21">
        <f t="shared" si="3"/>
        <v>8.8559633954475245</v>
      </c>
      <c r="K11" s="21">
        <f t="shared" si="3"/>
        <v>9.4859513110463691</v>
      </c>
      <c r="L11" s="21">
        <f t="shared" si="3"/>
        <v>3.1328272214769268</v>
      </c>
      <c r="M11" s="21">
        <f t="shared" si="3"/>
        <v>12.86935028715312</v>
      </c>
      <c r="N11" s="9">
        <f>(N2+N3+N4++N5+N6+N8)/N10*100</f>
        <v>10.066080511832773</v>
      </c>
    </row>
    <row r="12" spans="1:14" ht="15.75" thickBot="1" x14ac:dyDescent="0.3">
      <c r="A12" s="8" t="s">
        <v>70</v>
      </c>
      <c r="B12" s="82">
        <v>4278</v>
      </c>
      <c r="C12" s="82">
        <v>4278</v>
      </c>
      <c r="D12" s="82">
        <v>4278</v>
      </c>
      <c r="E12" s="82">
        <v>4278</v>
      </c>
      <c r="F12" s="82">
        <v>4278</v>
      </c>
      <c r="G12" s="82">
        <v>4278</v>
      </c>
      <c r="H12" s="82">
        <v>4278</v>
      </c>
      <c r="I12" s="82">
        <v>4278</v>
      </c>
      <c r="J12" s="82">
        <v>4278</v>
      </c>
      <c r="K12" s="82">
        <v>4278</v>
      </c>
      <c r="L12" s="82">
        <v>4278</v>
      </c>
      <c r="M12" s="82">
        <v>4278</v>
      </c>
      <c r="N12" s="82">
        <v>4278</v>
      </c>
    </row>
    <row r="13" spans="1:14" ht="15.75" thickBot="1" x14ac:dyDescent="0.3">
      <c r="A13" s="8" t="s">
        <v>71</v>
      </c>
      <c r="B13" s="79">
        <f>(B7/B12)*1000</f>
        <v>27.912575970079477</v>
      </c>
      <c r="C13" s="79">
        <f t="shared" ref="C13:N13" si="4">(C7/C12)*1000</f>
        <v>24.104721832632073</v>
      </c>
      <c r="D13" s="79">
        <f t="shared" si="4"/>
        <v>27.779803646563813</v>
      </c>
      <c r="E13" s="79">
        <f t="shared" si="4"/>
        <v>27.893408134642357</v>
      </c>
      <c r="F13" s="79">
        <f t="shared" si="4"/>
        <v>29.756895745675546</v>
      </c>
      <c r="G13" s="79">
        <f t="shared" si="4"/>
        <v>28.939223936418891</v>
      </c>
      <c r="H13" s="79">
        <f t="shared" si="4"/>
        <v>33.238429172510521</v>
      </c>
      <c r="I13" s="79">
        <f t="shared" si="4"/>
        <v>30.975923328658247</v>
      </c>
      <c r="J13" s="79">
        <f t="shared" si="4"/>
        <v>29.52103786816269</v>
      </c>
      <c r="K13" s="79">
        <f t="shared" si="4"/>
        <v>29.992987377279103</v>
      </c>
      <c r="L13" s="79">
        <f t="shared" si="4"/>
        <v>29.199859747545581</v>
      </c>
      <c r="M13" s="79">
        <f t="shared" si="4"/>
        <v>30.818139317438057</v>
      </c>
      <c r="N13" s="79">
        <f t="shared" si="4"/>
        <v>350.1330060776063</v>
      </c>
    </row>
    <row r="14" spans="1:14" ht="15.75" thickBot="1" x14ac:dyDescent="0.3">
      <c r="A14" s="8" t="s">
        <v>72</v>
      </c>
      <c r="B14" s="79">
        <f>(B2+B3+B4+B5+B6+B8+B9)*1000/B12</f>
        <v>2.6348761103319309</v>
      </c>
      <c r="C14" s="79">
        <f t="shared" ref="C14:N14" si="5">(C2+C3+C4+C5+C6+C8+C9)*1000/C12</f>
        <v>3.041374474053296</v>
      </c>
      <c r="D14" s="79">
        <f t="shared" si="5"/>
        <v>3.3856942496493692</v>
      </c>
      <c r="E14" s="79">
        <f t="shared" si="5"/>
        <v>4.3740065451145398</v>
      </c>
      <c r="F14" s="79">
        <f t="shared" si="5"/>
        <v>2.5042075736325389</v>
      </c>
      <c r="G14" s="79">
        <f t="shared" si="5"/>
        <v>2.8062178588125293</v>
      </c>
      <c r="H14" s="79">
        <f t="shared" si="5"/>
        <v>4.0044413277232351</v>
      </c>
      <c r="I14" s="79">
        <f t="shared" si="5"/>
        <v>4.9359513791491354</v>
      </c>
      <c r="J14" s="79">
        <f t="shared" si="5"/>
        <v>2.8683964469378216</v>
      </c>
      <c r="K14" s="79">
        <f t="shared" si="5"/>
        <v>3.1432912575970082</v>
      </c>
      <c r="L14" s="79">
        <f t="shared" si="5"/>
        <v>0.94436652641421226</v>
      </c>
      <c r="M14" s="79">
        <f t="shared" si="5"/>
        <v>4.5518934081346423</v>
      </c>
      <c r="N14" s="79">
        <f t="shared" si="5"/>
        <v>39.194717157550258</v>
      </c>
    </row>
    <row r="15" spans="1:14" ht="15.75" thickBot="1" x14ac:dyDescent="0.3">
      <c r="A15" s="8" t="s">
        <v>73</v>
      </c>
      <c r="B15" s="80">
        <f>SUM(B13:B14)</f>
        <v>30.547452080411407</v>
      </c>
      <c r="C15" s="80">
        <f t="shared" ref="C15:N15" si="6">SUM(C13:C14)</f>
        <v>27.146096306685369</v>
      </c>
      <c r="D15" s="80">
        <f t="shared" si="6"/>
        <v>31.165497896213182</v>
      </c>
      <c r="E15" s="80">
        <f t="shared" si="6"/>
        <v>32.267414679756897</v>
      </c>
      <c r="F15" s="80">
        <f t="shared" si="6"/>
        <v>32.261103319308084</v>
      </c>
      <c r="G15" s="80">
        <f t="shared" si="6"/>
        <v>31.745441795231422</v>
      </c>
      <c r="H15" s="80">
        <f t="shared" si="6"/>
        <v>37.242870500233757</v>
      </c>
      <c r="I15" s="80">
        <f t="shared" si="6"/>
        <v>35.911874707807385</v>
      </c>
      <c r="J15" s="80">
        <f t="shared" si="6"/>
        <v>32.389434315100509</v>
      </c>
      <c r="K15" s="80">
        <f t="shared" si="6"/>
        <v>33.136278634876113</v>
      </c>
      <c r="L15" s="80">
        <f t="shared" si="6"/>
        <v>30.144226273959795</v>
      </c>
      <c r="M15" s="80">
        <f t="shared" si="6"/>
        <v>35.370032725572699</v>
      </c>
      <c r="N15" s="80">
        <f t="shared" si="6"/>
        <v>389.32772323515655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R31"/>
  <sheetViews>
    <sheetView zoomScaleNormal="100" workbookViewId="0">
      <pane xSplit="1" topLeftCell="B1" activePane="topRight" state="frozen"/>
      <selection pane="topRight" activeCell="A31" sqref="A31"/>
    </sheetView>
  </sheetViews>
  <sheetFormatPr defaultRowHeight="15" x14ac:dyDescent="0.25"/>
  <cols>
    <col min="1" max="1" width="73.42578125" bestFit="1" customWidth="1"/>
    <col min="2" max="8" width="9.140625" customWidth="1"/>
    <col min="9" max="9" width="8.140625" bestFit="1" customWidth="1"/>
    <col min="10" max="10" width="10.85546875" customWidth="1"/>
    <col min="11" max="11" width="9.140625" customWidth="1"/>
    <col min="12" max="12" width="10.42578125" customWidth="1"/>
    <col min="13" max="13" width="9.42578125" customWidth="1"/>
    <col min="14" max="14" width="9.7109375" bestFit="1" customWidth="1"/>
  </cols>
  <sheetData>
    <row r="1" spans="1:18" x14ac:dyDescent="0.25">
      <c r="A1" s="11" t="s">
        <v>16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43</v>
      </c>
      <c r="H1" s="10" t="s">
        <v>44</v>
      </c>
      <c r="I1" s="10" t="s">
        <v>45</v>
      </c>
      <c r="J1" s="10" t="s">
        <v>46</v>
      </c>
      <c r="K1" s="10" t="s">
        <v>47</v>
      </c>
      <c r="L1" s="10" t="s">
        <v>48</v>
      </c>
      <c r="M1" s="10" t="s">
        <v>49</v>
      </c>
      <c r="N1" s="10" t="s">
        <v>7</v>
      </c>
    </row>
    <row r="2" spans="1:18" x14ac:dyDescent="0.25">
      <c r="A2" s="2" t="s">
        <v>10</v>
      </c>
      <c r="B2" s="23">
        <v>9.26</v>
      </c>
      <c r="C2" s="23">
        <v>10.18</v>
      </c>
      <c r="D2" s="23">
        <v>17.68</v>
      </c>
      <c r="E2" s="23">
        <v>18.579999999999998</v>
      </c>
      <c r="F2" s="23">
        <v>10.18</v>
      </c>
      <c r="G2" s="3">
        <v>15.52</v>
      </c>
      <c r="H2" s="3">
        <v>34.700000000000003</v>
      </c>
      <c r="I2" s="3">
        <v>23.94</v>
      </c>
      <c r="J2" s="3">
        <v>20.190000000000001</v>
      </c>
      <c r="K2" s="3">
        <v>39.11</v>
      </c>
      <c r="L2" s="3">
        <v>36.03</v>
      </c>
      <c r="M2" s="3">
        <v>39.520000000000003</v>
      </c>
      <c r="N2" s="4">
        <f>SUM(B2:M2)</f>
        <v>274.89</v>
      </c>
      <c r="O2" s="18">
        <f>N2/N24*100</f>
        <v>3.1302523879148954</v>
      </c>
      <c r="Q2">
        <v>1000</v>
      </c>
      <c r="R2" s="18">
        <f>Q2*O2/100</f>
        <v>31.302523879148954</v>
      </c>
    </row>
    <row r="3" spans="1:18" x14ac:dyDescent="0.25">
      <c r="A3" s="2" t="s">
        <v>51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5.24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4">
        <f t="shared" ref="N3:N21" si="0">SUM(B3:M3)</f>
        <v>5.24</v>
      </c>
      <c r="O3" s="18">
        <f>N3/N24*100</f>
        <v>5.9669404171392389E-2</v>
      </c>
      <c r="Q3">
        <v>1000</v>
      </c>
      <c r="R3" s="18">
        <f t="shared" ref="R3:R21" si="1">Q3*O3/100</f>
        <v>0.59669404171392382</v>
      </c>
    </row>
    <row r="4" spans="1:18" x14ac:dyDescent="0.25">
      <c r="A4" s="2" t="s">
        <v>12</v>
      </c>
      <c r="B4" s="23">
        <v>55.48</v>
      </c>
      <c r="C4" s="23">
        <v>55.4</v>
      </c>
      <c r="D4" s="23">
        <v>52.62</v>
      </c>
      <c r="E4" s="23">
        <v>64.099999999999994</v>
      </c>
      <c r="F4" s="23">
        <v>44.2</v>
      </c>
      <c r="G4" s="3">
        <v>51.6</v>
      </c>
      <c r="H4" s="3">
        <v>68.7</v>
      </c>
      <c r="I4" s="3">
        <v>53.66</v>
      </c>
      <c r="J4" s="3">
        <v>57.347999999999999</v>
      </c>
      <c r="K4" s="3">
        <v>78.8</v>
      </c>
      <c r="L4" s="3">
        <v>53.97</v>
      </c>
      <c r="M4" s="3">
        <v>75.34</v>
      </c>
      <c r="N4" s="4">
        <f t="shared" si="0"/>
        <v>711.21800000000007</v>
      </c>
      <c r="O4" s="18">
        <f>N4/N24*100</f>
        <v>8.0988462396888075</v>
      </c>
      <c r="Q4">
        <v>1000</v>
      </c>
      <c r="R4" s="18">
        <f t="shared" si="1"/>
        <v>80.988462396888067</v>
      </c>
    </row>
    <row r="5" spans="1:18" x14ac:dyDescent="0.25">
      <c r="A5" s="2" t="s">
        <v>17</v>
      </c>
      <c r="B5" s="23">
        <v>65.900000000000006</v>
      </c>
      <c r="C5" s="23">
        <v>54.44</v>
      </c>
      <c r="D5" s="23">
        <v>52.08</v>
      </c>
      <c r="E5" s="23">
        <v>72.94</v>
      </c>
      <c r="F5" s="23">
        <v>52.06</v>
      </c>
      <c r="G5" s="3">
        <v>67.34</v>
      </c>
      <c r="H5" s="3">
        <v>65.8</v>
      </c>
      <c r="I5" s="3">
        <v>56.2</v>
      </c>
      <c r="J5" s="3">
        <v>73.72</v>
      </c>
      <c r="K5" s="3">
        <v>61.28</v>
      </c>
      <c r="L5" s="3">
        <v>57.421999999999997</v>
      </c>
      <c r="M5" s="3">
        <v>72.87</v>
      </c>
      <c r="N5" s="4">
        <f t="shared" si="0"/>
        <v>752.05200000000002</v>
      </c>
      <c r="O5" s="18">
        <f>N5/N24*100</f>
        <v>8.5638348751725175</v>
      </c>
      <c r="Q5">
        <v>1000</v>
      </c>
      <c r="R5" s="18">
        <f t="shared" si="1"/>
        <v>85.638348751725175</v>
      </c>
    </row>
    <row r="6" spans="1:18" x14ac:dyDescent="0.25">
      <c r="A6" s="2" t="s">
        <v>13</v>
      </c>
      <c r="B6" s="23">
        <v>85.9</v>
      </c>
      <c r="C6" s="23">
        <v>47.48</v>
      </c>
      <c r="D6" s="23">
        <v>65.12</v>
      </c>
      <c r="E6" s="23">
        <v>36.9</v>
      </c>
      <c r="F6" s="23">
        <v>47.14</v>
      </c>
      <c r="G6" s="3">
        <v>71.599999999999994</v>
      </c>
      <c r="H6" s="3">
        <v>52.01</v>
      </c>
      <c r="I6" s="3">
        <v>50.75</v>
      </c>
      <c r="J6" s="3">
        <v>56.8</v>
      </c>
      <c r="K6" s="3">
        <v>73.02</v>
      </c>
      <c r="L6" s="3">
        <v>52.07</v>
      </c>
      <c r="M6" s="3">
        <v>48.21</v>
      </c>
      <c r="N6" s="4">
        <f t="shared" si="0"/>
        <v>687</v>
      </c>
      <c r="O6" s="18">
        <f>N6/N24*100</f>
        <v>7.823068829340948</v>
      </c>
      <c r="Q6">
        <v>1000</v>
      </c>
      <c r="R6" s="18">
        <f t="shared" si="1"/>
        <v>78.230688293409486</v>
      </c>
    </row>
    <row r="7" spans="1:18" x14ac:dyDescent="0.25">
      <c r="A7" s="2" t="s">
        <v>14</v>
      </c>
      <c r="B7" s="23">
        <v>150.36000000000001</v>
      </c>
      <c r="C7" s="23">
        <v>160.24</v>
      </c>
      <c r="D7" s="23">
        <v>158.82</v>
      </c>
      <c r="E7" s="23">
        <v>159.34</v>
      </c>
      <c r="F7" s="23">
        <v>161</v>
      </c>
      <c r="G7" s="3">
        <v>146.80000000000001</v>
      </c>
      <c r="H7" s="3">
        <v>170.88</v>
      </c>
      <c r="I7" s="3">
        <v>180.84</v>
      </c>
      <c r="J7" s="3">
        <v>159.32</v>
      </c>
      <c r="K7" s="3">
        <v>162.78</v>
      </c>
      <c r="L7" s="3">
        <v>171.7</v>
      </c>
      <c r="M7" s="3">
        <v>189.74</v>
      </c>
      <c r="N7" s="4">
        <f t="shared" si="0"/>
        <v>1971.82</v>
      </c>
      <c r="O7" s="18">
        <f>N7/N24*100</f>
        <v>22.453687888021932</v>
      </c>
      <c r="Q7">
        <v>1000</v>
      </c>
      <c r="R7" s="18">
        <f t="shared" si="1"/>
        <v>224.53687888021929</v>
      </c>
    </row>
    <row r="8" spans="1:18" x14ac:dyDescent="0.25">
      <c r="A8" s="2" t="s">
        <v>8</v>
      </c>
      <c r="B8" s="23">
        <v>303.94</v>
      </c>
      <c r="C8" s="23">
        <v>303.88</v>
      </c>
      <c r="D8" s="23">
        <v>301.04000000000002</v>
      </c>
      <c r="E8" s="23">
        <v>269.98</v>
      </c>
      <c r="F8" s="23">
        <v>247.96</v>
      </c>
      <c r="G8" s="3">
        <v>296.12</v>
      </c>
      <c r="H8" s="3">
        <v>263.86</v>
      </c>
      <c r="I8" s="3">
        <v>207.9</v>
      </c>
      <c r="J8" s="3">
        <v>271.64</v>
      </c>
      <c r="K8" s="3">
        <v>275.39999999999998</v>
      </c>
      <c r="L8" s="3">
        <v>262.88</v>
      </c>
      <c r="M8" s="3">
        <v>312.44</v>
      </c>
      <c r="N8" s="4">
        <f t="shared" si="0"/>
        <v>3317.0400000000004</v>
      </c>
      <c r="O8" s="18">
        <f>N8/N24*100</f>
        <v>37.772099315396076</v>
      </c>
      <c r="Q8">
        <v>1000</v>
      </c>
      <c r="R8" s="18">
        <f t="shared" si="1"/>
        <v>377.72099315396076</v>
      </c>
    </row>
    <row r="9" spans="1:18" x14ac:dyDescent="0.25">
      <c r="A9" s="2" t="s">
        <v>21</v>
      </c>
      <c r="B9" s="23">
        <v>10.83</v>
      </c>
      <c r="C9" s="23">
        <v>4.2</v>
      </c>
      <c r="D9" s="3">
        <v>0</v>
      </c>
      <c r="E9" s="23">
        <v>5.25</v>
      </c>
      <c r="F9" s="23">
        <v>5.2</v>
      </c>
      <c r="G9" s="3">
        <v>9.8800000000000008</v>
      </c>
      <c r="H9" s="3">
        <v>4.25</v>
      </c>
      <c r="I9" s="3">
        <v>7.88</v>
      </c>
      <c r="J9" s="3">
        <v>6.26</v>
      </c>
      <c r="K9" s="3">
        <v>10.91</v>
      </c>
      <c r="L9" s="3">
        <v>14.11</v>
      </c>
      <c r="M9" s="3">
        <v>3.83</v>
      </c>
      <c r="N9" s="4">
        <f t="shared" si="0"/>
        <v>82.6</v>
      </c>
      <c r="O9" s="18">
        <f>N9/N24*100</f>
        <v>0.94059022606049825</v>
      </c>
      <c r="Q9">
        <v>1000</v>
      </c>
      <c r="R9" s="18">
        <f t="shared" si="1"/>
        <v>9.4059022606049822</v>
      </c>
    </row>
    <row r="10" spans="1:18" ht="15.75" thickBot="1" x14ac:dyDescent="0.3">
      <c r="A10" s="5" t="s">
        <v>15</v>
      </c>
      <c r="B10" s="24">
        <v>28.18</v>
      </c>
      <c r="C10" s="24">
        <v>27.42</v>
      </c>
      <c r="D10" s="24">
        <v>16.22</v>
      </c>
      <c r="E10" s="24">
        <v>6.18</v>
      </c>
      <c r="F10" s="24">
        <v>31.64</v>
      </c>
      <c r="G10" s="6">
        <v>38.9</v>
      </c>
      <c r="H10" s="6">
        <v>36.24</v>
      </c>
      <c r="I10" s="6">
        <v>37</v>
      </c>
      <c r="J10" s="6">
        <v>48.44</v>
      </c>
      <c r="K10" s="6">
        <v>36.799999999999997</v>
      </c>
      <c r="L10" s="6">
        <v>28.5</v>
      </c>
      <c r="M10" s="6">
        <v>30.66</v>
      </c>
      <c r="N10" s="7">
        <f t="shared" si="0"/>
        <v>366.18000000000006</v>
      </c>
      <c r="O10" s="18">
        <f>N10/N24*100</f>
        <v>4.1697981716565771</v>
      </c>
      <c r="Q10">
        <v>1000</v>
      </c>
      <c r="R10" s="18">
        <f t="shared" si="1"/>
        <v>41.697981716565771</v>
      </c>
    </row>
    <row r="11" spans="1:18" ht="15.75" thickBot="1" x14ac:dyDescent="0.3">
      <c r="A11" s="33" t="s">
        <v>62</v>
      </c>
      <c r="B11" s="36">
        <f t="shared" ref="B11:N11" si="2">SUM(B2:B10)</f>
        <v>709.84999999999991</v>
      </c>
      <c r="C11" s="36">
        <f t="shared" si="2"/>
        <v>663.24</v>
      </c>
      <c r="D11" s="36">
        <f t="shared" si="2"/>
        <v>663.58</v>
      </c>
      <c r="E11" s="36">
        <f t="shared" si="2"/>
        <v>633.27</v>
      </c>
      <c r="F11" s="36">
        <f t="shared" si="2"/>
        <v>599.38</v>
      </c>
      <c r="G11" s="36">
        <f t="shared" si="2"/>
        <v>703</v>
      </c>
      <c r="H11" s="36">
        <f t="shared" si="2"/>
        <v>696.44</v>
      </c>
      <c r="I11" s="36">
        <f t="shared" si="2"/>
        <v>618.16999999999996</v>
      </c>
      <c r="J11" s="36">
        <f t="shared" si="2"/>
        <v>693.71800000000007</v>
      </c>
      <c r="K11" s="36">
        <f t="shared" si="2"/>
        <v>738.09999999999991</v>
      </c>
      <c r="L11" s="36">
        <f t="shared" si="2"/>
        <v>676.68200000000002</v>
      </c>
      <c r="M11" s="36">
        <f t="shared" si="2"/>
        <v>772.61000000000013</v>
      </c>
      <c r="N11" s="36">
        <f t="shared" si="2"/>
        <v>8168.0400000000009</v>
      </c>
      <c r="Q11">
        <v>1000</v>
      </c>
      <c r="R11" s="18">
        <f t="shared" si="1"/>
        <v>0</v>
      </c>
    </row>
    <row r="12" spans="1:18" x14ac:dyDescent="0.25">
      <c r="A12" s="14" t="s">
        <v>20</v>
      </c>
      <c r="B12" s="48">
        <v>9.3800000000000008</v>
      </c>
      <c r="C12" s="23">
        <v>5.14</v>
      </c>
      <c r="D12" s="23">
        <v>4.8499999999999996</v>
      </c>
      <c r="E12" s="3">
        <v>0</v>
      </c>
      <c r="F12" s="23">
        <v>16.28</v>
      </c>
      <c r="G12" s="3">
        <v>20.95</v>
      </c>
      <c r="H12" s="3">
        <v>8.9</v>
      </c>
      <c r="I12" s="3">
        <v>12.22</v>
      </c>
      <c r="J12" s="3">
        <v>12.91</v>
      </c>
      <c r="K12" s="3">
        <v>10.78</v>
      </c>
      <c r="L12" s="3">
        <v>10.94</v>
      </c>
      <c r="M12" s="3">
        <v>5.87</v>
      </c>
      <c r="N12" s="4">
        <f>SUM(B12:M12)</f>
        <v>118.22</v>
      </c>
      <c r="O12" s="18">
        <f>N12/N24*100</f>
        <v>1.3462055269354976</v>
      </c>
      <c r="Q12">
        <v>1000</v>
      </c>
      <c r="R12" s="18">
        <f t="shared" si="1"/>
        <v>13.462055269354975</v>
      </c>
    </row>
    <row r="13" spans="1:18" x14ac:dyDescent="0.25">
      <c r="A13" s="47" t="s">
        <v>18</v>
      </c>
      <c r="B13" s="49">
        <v>15.38</v>
      </c>
      <c r="C13" s="30">
        <v>20.78</v>
      </c>
      <c r="D13" s="30">
        <v>14.02</v>
      </c>
      <c r="E13" s="31">
        <v>0</v>
      </c>
      <c r="F13" s="30">
        <v>27.34</v>
      </c>
      <c r="G13" s="31">
        <v>33.56</v>
      </c>
      <c r="H13" s="31">
        <v>26.16</v>
      </c>
      <c r="I13" s="31">
        <v>26.94</v>
      </c>
      <c r="J13" s="31">
        <v>48.28</v>
      </c>
      <c r="K13" s="31">
        <v>24.86</v>
      </c>
      <c r="L13" s="31">
        <v>30.34</v>
      </c>
      <c r="M13" s="31">
        <v>29.54</v>
      </c>
      <c r="N13" s="32">
        <f>SUM(B13:M13)</f>
        <v>297.2</v>
      </c>
      <c r="O13" s="18">
        <f>N13/N24*100</f>
        <v>3.3843028472782088</v>
      </c>
      <c r="Q13">
        <v>1000</v>
      </c>
      <c r="R13" s="18">
        <f t="shared" si="1"/>
        <v>33.843028472782088</v>
      </c>
    </row>
    <row r="14" spans="1:18" x14ac:dyDescent="0.25">
      <c r="A14" s="15" t="s">
        <v>19</v>
      </c>
      <c r="B14" s="48">
        <v>0.16200000000000001</v>
      </c>
      <c r="C14" s="23">
        <v>0.315</v>
      </c>
      <c r="D14" s="23">
        <v>0.113</v>
      </c>
      <c r="E14" s="3">
        <v>0</v>
      </c>
      <c r="F14" s="23">
        <v>0.26600000000000001</v>
      </c>
      <c r="G14" s="3">
        <v>5.5E-2</v>
      </c>
      <c r="H14" s="3">
        <v>0</v>
      </c>
      <c r="I14" s="3">
        <v>0.14000000000000001</v>
      </c>
      <c r="J14" s="3">
        <v>0</v>
      </c>
      <c r="K14" s="3">
        <v>0.122</v>
      </c>
      <c r="L14" s="3">
        <v>0.13300000000000001</v>
      </c>
      <c r="M14" s="3"/>
      <c r="N14" s="4">
        <f>SUM(B14:M14)</f>
        <v>1.306</v>
      </c>
      <c r="O14" s="18">
        <f>N14/N24*100</f>
        <v>1.4871801879358484E-2</v>
      </c>
      <c r="Q14">
        <v>1000</v>
      </c>
      <c r="R14" s="18">
        <f t="shared" si="1"/>
        <v>0.14871801879358484</v>
      </c>
    </row>
    <row r="15" spans="1:18" x14ac:dyDescent="0.25">
      <c r="A15" s="38" t="s">
        <v>67</v>
      </c>
      <c r="B15" s="48">
        <v>0</v>
      </c>
      <c r="C15" s="23">
        <v>0</v>
      </c>
      <c r="D15" s="23">
        <v>0</v>
      </c>
      <c r="E15" s="3">
        <v>0</v>
      </c>
      <c r="F15" s="23">
        <v>0</v>
      </c>
      <c r="G15" s="3">
        <v>0</v>
      </c>
      <c r="H15" s="3">
        <v>0</v>
      </c>
      <c r="I15" s="3">
        <v>0</v>
      </c>
      <c r="J15" s="3">
        <v>8.3000000000000004E-2</v>
      </c>
      <c r="K15" s="3">
        <v>0</v>
      </c>
      <c r="L15" s="3">
        <v>7.4999999999999997E-2</v>
      </c>
      <c r="M15" s="3"/>
      <c r="N15" s="4">
        <f>SUM(J15:M15)</f>
        <v>0.158</v>
      </c>
      <c r="O15" s="18">
        <f>N15/N24*100</f>
        <v>1.7991919578396942E-3</v>
      </c>
      <c r="Q15">
        <v>1000</v>
      </c>
      <c r="R15" s="18">
        <f t="shared" si="1"/>
        <v>1.7991919578396944E-2</v>
      </c>
    </row>
    <row r="16" spans="1:18" x14ac:dyDescent="0.25">
      <c r="A16" s="38" t="s">
        <v>66</v>
      </c>
      <c r="B16" s="48">
        <v>0</v>
      </c>
      <c r="C16" s="23">
        <v>0</v>
      </c>
      <c r="D16" s="23">
        <v>0</v>
      </c>
      <c r="E16" s="3">
        <v>0</v>
      </c>
      <c r="F16" s="23">
        <v>0</v>
      </c>
      <c r="G16" s="3">
        <v>0</v>
      </c>
      <c r="H16" s="3">
        <v>0</v>
      </c>
      <c r="I16" s="3">
        <v>0.64</v>
      </c>
      <c r="J16" s="3">
        <v>0.57099999999999995</v>
      </c>
      <c r="K16" s="3">
        <v>0.98</v>
      </c>
      <c r="L16" s="3">
        <v>0.625</v>
      </c>
      <c r="M16" s="3"/>
      <c r="N16" s="4">
        <f>SUM(J16:M16)</f>
        <v>2.1760000000000002</v>
      </c>
      <c r="O16" s="18">
        <f>N16/N24*100</f>
        <v>2.4778744938349209E-2</v>
      </c>
      <c r="Q16">
        <v>1000</v>
      </c>
      <c r="R16" s="18">
        <f t="shared" si="1"/>
        <v>0.24778744938349209</v>
      </c>
    </row>
    <row r="17" spans="1:18" x14ac:dyDescent="0.25">
      <c r="A17" s="15" t="s">
        <v>52</v>
      </c>
      <c r="B17" s="44">
        <v>5.21</v>
      </c>
      <c r="C17" s="3">
        <v>3.52</v>
      </c>
      <c r="D17" s="3">
        <v>3.2</v>
      </c>
      <c r="E17" s="3">
        <v>3.49</v>
      </c>
      <c r="F17" s="3">
        <v>4.18</v>
      </c>
      <c r="G17" s="3">
        <v>6.84</v>
      </c>
      <c r="H17" s="3">
        <v>5.43</v>
      </c>
      <c r="I17" s="3">
        <v>6.48</v>
      </c>
      <c r="J17" s="3">
        <v>6.12</v>
      </c>
      <c r="K17" s="3">
        <v>4.76</v>
      </c>
      <c r="L17" s="3"/>
      <c r="M17" s="3"/>
      <c r="N17" s="4">
        <f t="shared" si="0"/>
        <v>49.23</v>
      </c>
      <c r="O17" s="18">
        <f>N17/N24*100</f>
        <v>0.56059632964840589</v>
      </c>
      <c r="Q17">
        <v>1000</v>
      </c>
      <c r="R17" s="18">
        <f t="shared" si="1"/>
        <v>5.6059632964840596</v>
      </c>
    </row>
    <row r="18" spans="1:18" x14ac:dyDescent="0.25">
      <c r="A18" s="15" t="s">
        <v>53</v>
      </c>
      <c r="B18" s="50">
        <v>6.47</v>
      </c>
      <c r="C18" s="3">
        <v>6.43</v>
      </c>
      <c r="D18" s="3">
        <v>2.54</v>
      </c>
      <c r="E18" s="3">
        <v>3.48</v>
      </c>
      <c r="F18" s="3">
        <v>8.77</v>
      </c>
      <c r="G18" s="3">
        <v>7.31</v>
      </c>
      <c r="H18" s="3">
        <v>3.58</v>
      </c>
      <c r="I18" s="3">
        <v>6.79</v>
      </c>
      <c r="J18" s="3">
        <v>6.04</v>
      </c>
      <c r="K18" s="3">
        <v>10.97</v>
      </c>
      <c r="L18" s="3"/>
      <c r="M18" s="3"/>
      <c r="N18" s="4">
        <f t="shared" si="0"/>
        <v>62.379999999999995</v>
      </c>
      <c r="O18" s="18">
        <f>N18/N24*100</f>
        <v>0.71033920462050704</v>
      </c>
      <c r="Q18">
        <v>1000</v>
      </c>
      <c r="R18" s="18">
        <f t="shared" si="1"/>
        <v>7.1033920462050704</v>
      </c>
    </row>
    <row r="19" spans="1:18" x14ac:dyDescent="0.25">
      <c r="A19" s="15" t="s">
        <v>54</v>
      </c>
      <c r="B19" s="50">
        <v>2.75</v>
      </c>
      <c r="C19" s="3">
        <v>2.61</v>
      </c>
      <c r="D19" s="3">
        <v>2.63</v>
      </c>
      <c r="E19" s="3">
        <v>0</v>
      </c>
      <c r="F19" s="3">
        <v>2.34</v>
      </c>
      <c r="G19" s="3">
        <v>4.62</v>
      </c>
      <c r="H19" s="3">
        <v>4.8</v>
      </c>
      <c r="I19" s="3">
        <v>23.69</v>
      </c>
      <c r="J19" s="3">
        <v>3.14</v>
      </c>
      <c r="K19" s="3">
        <v>3.45</v>
      </c>
      <c r="L19" s="3"/>
      <c r="M19" s="3"/>
      <c r="N19" s="4">
        <f t="shared" si="0"/>
        <v>50.03</v>
      </c>
      <c r="O19" s="18">
        <f>N19/N24*100</f>
        <v>0.56970616234632843</v>
      </c>
      <c r="Q19">
        <v>1000</v>
      </c>
      <c r="R19" s="18">
        <f t="shared" si="1"/>
        <v>5.6970616234632852</v>
      </c>
    </row>
    <row r="20" spans="1:18" x14ac:dyDescent="0.25">
      <c r="A20" s="15" t="s">
        <v>55</v>
      </c>
      <c r="B20" s="44">
        <v>3.02</v>
      </c>
      <c r="C20" s="3">
        <v>2.1949999999999998</v>
      </c>
      <c r="D20" s="3">
        <v>3.08</v>
      </c>
      <c r="E20" s="3">
        <v>0</v>
      </c>
      <c r="F20" s="3">
        <v>4.2850000000000001</v>
      </c>
      <c r="G20" s="3">
        <v>5.0049999999999999</v>
      </c>
      <c r="H20" s="3">
        <v>4.17</v>
      </c>
      <c r="I20" s="3">
        <v>4.09</v>
      </c>
      <c r="J20" s="3">
        <v>3.56</v>
      </c>
      <c r="K20" s="3">
        <v>3.1150000000000002</v>
      </c>
      <c r="L20" s="3"/>
      <c r="M20" s="3"/>
      <c r="N20" s="4">
        <f t="shared" si="0"/>
        <v>32.520000000000003</v>
      </c>
      <c r="O20" s="18">
        <f>N20/N24*100</f>
        <v>0.37031469917054971</v>
      </c>
      <c r="Q20">
        <v>1000</v>
      </c>
      <c r="R20" s="18">
        <f t="shared" si="1"/>
        <v>3.7031469917054971</v>
      </c>
    </row>
    <row r="21" spans="1:18" ht="15.75" thickBot="1" x14ac:dyDescent="0.3">
      <c r="A21" s="52" t="s">
        <v>56</v>
      </c>
      <c r="B21" s="51">
        <v>0</v>
      </c>
      <c r="C21" s="6">
        <v>0.1</v>
      </c>
      <c r="D21" s="6">
        <v>0</v>
      </c>
      <c r="E21" s="6">
        <v>0</v>
      </c>
      <c r="F21" s="6">
        <v>7.0000000000000007E-2</v>
      </c>
      <c r="G21" s="6">
        <v>0</v>
      </c>
      <c r="H21" s="6">
        <v>0.1</v>
      </c>
      <c r="I21" s="6">
        <v>0</v>
      </c>
      <c r="J21" s="6">
        <v>0.1</v>
      </c>
      <c r="K21" s="6">
        <v>0.09</v>
      </c>
      <c r="L21" s="6"/>
      <c r="M21" s="6"/>
      <c r="N21" s="7">
        <f t="shared" si="0"/>
        <v>0.45999999999999996</v>
      </c>
      <c r="O21" s="18">
        <f>N21/N24*100</f>
        <v>5.2381538013054384E-3</v>
      </c>
      <c r="Q21">
        <v>1000</v>
      </c>
      <c r="R21" s="18">
        <f t="shared" si="1"/>
        <v>5.2381538013054382E-2</v>
      </c>
    </row>
    <row r="22" spans="1:18" ht="15.75" thickBot="1" x14ac:dyDescent="0.3">
      <c r="A22" s="34" t="s">
        <v>63</v>
      </c>
      <c r="B22" s="37">
        <f>SUM(B12:B21)</f>
        <v>42.372000000000007</v>
      </c>
      <c r="C22" s="37">
        <f t="shared" ref="C22:M22" si="3">SUM(C12:C21)</f>
        <v>41.09</v>
      </c>
      <c r="D22" s="37">
        <f t="shared" si="3"/>
        <v>30.432999999999993</v>
      </c>
      <c r="E22" s="37">
        <f t="shared" si="3"/>
        <v>6.9700000000000006</v>
      </c>
      <c r="F22" s="37">
        <f t="shared" si="3"/>
        <v>63.530999999999999</v>
      </c>
      <c r="G22" s="37">
        <f t="shared" si="3"/>
        <v>78.34</v>
      </c>
      <c r="H22" s="37">
        <f t="shared" si="3"/>
        <v>53.14</v>
      </c>
      <c r="I22" s="37">
        <f t="shared" si="3"/>
        <v>80.990000000000009</v>
      </c>
      <c r="J22" s="37">
        <f t="shared" si="3"/>
        <v>80.804000000000002</v>
      </c>
      <c r="K22" s="37">
        <f>SUM(K12:K21)</f>
        <v>59.127000000000002</v>
      </c>
      <c r="L22" s="37">
        <f t="shared" si="3"/>
        <v>42.113000000000007</v>
      </c>
      <c r="M22" s="37">
        <f t="shared" si="3"/>
        <v>35.409999999999997</v>
      </c>
      <c r="N22" s="37">
        <f>SUM(N12:N21)</f>
        <v>613.67999999999995</v>
      </c>
      <c r="R22" s="18"/>
    </row>
    <row r="23" spans="1:18" ht="15.75" thickBot="1" x14ac:dyDescent="0.3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</row>
    <row r="24" spans="1:18" ht="15.75" thickBot="1" x14ac:dyDescent="0.3">
      <c r="A24" s="20" t="s">
        <v>31</v>
      </c>
      <c r="B24" s="35">
        <f>B11+B22</f>
        <v>752.22199999999987</v>
      </c>
      <c r="C24" s="35">
        <f t="shared" ref="C24" si="4">C11+C22</f>
        <v>704.33</v>
      </c>
      <c r="D24" s="35">
        <f>D11+D22</f>
        <v>694.01300000000003</v>
      </c>
      <c r="E24" s="35">
        <f t="shared" ref="E24:M24" si="5">E11+E22</f>
        <v>640.24</v>
      </c>
      <c r="F24" s="35">
        <f t="shared" si="5"/>
        <v>662.91099999999994</v>
      </c>
      <c r="G24" s="35">
        <f t="shared" si="5"/>
        <v>781.34</v>
      </c>
      <c r="H24" s="35">
        <f>H11+H22</f>
        <v>749.58</v>
      </c>
      <c r="I24" s="35">
        <f t="shared" si="5"/>
        <v>699.16</v>
      </c>
      <c r="J24" s="35">
        <f t="shared" si="5"/>
        <v>774.52200000000005</v>
      </c>
      <c r="K24" s="35">
        <f>K11+K22</f>
        <v>797.22699999999986</v>
      </c>
      <c r="L24" s="35">
        <f t="shared" si="5"/>
        <v>718.79500000000007</v>
      </c>
      <c r="M24" s="35">
        <f t="shared" si="5"/>
        <v>808.0200000000001</v>
      </c>
      <c r="N24" s="35">
        <f>N11+N22</f>
        <v>8781.7200000000012</v>
      </c>
      <c r="O24" s="18"/>
    </row>
    <row r="25" spans="1:18" ht="15.75" thickBot="1" x14ac:dyDescent="0.3">
      <c r="A25" s="22" t="s">
        <v>61</v>
      </c>
      <c r="B25" s="35">
        <f>(B2+B3+B4+B5+B6+B7+B12+B9+B10)/B24*100</f>
        <v>55.208435807514277</v>
      </c>
      <c r="C25" s="35">
        <f>(C2+C3+C4+C5+C6+C7+C12+C9+C10)/C24*100</f>
        <v>51.751309755370343</v>
      </c>
      <c r="D25" s="35">
        <f t="shared" ref="D25:M25" si="6">(D2+D3+D4+D5+D6+D7+D9+D10)/D24*100</f>
        <v>52.238214557940552</v>
      </c>
      <c r="E25" s="35">
        <f t="shared" si="6"/>
        <v>56.742783956016495</v>
      </c>
      <c r="F25" s="35">
        <f t="shared" si="6"/>
        <v>53.011641080024319</v>
      </c>
      <c r="G25" s="35">
        <f t="shared" si="6"/>
        <v>52.074641001356639</v>
      </c>
      <c r="H25" s="35">
        <f>(H2+H3+H4+H5+H6+H7+H9+H10)/H24*100</f>
        <v>57.709650737746465</v>
      </c>
      <c r="I25" s="35">
        <f t="shared" si="6"/>
        <v>58.680416499799762</v>
      </c>
      <c r="J25" s="35">
        <f t="shared" si="6"/>
        <v>54.495288707099341</v>
      </c>
      <c r="K25" s="35">
        <f t="shared" si="6"/>
        <v>58.038676562635253</v>
      </c>
      <c r="L25" s="35">
        <f t="shared" si="6"/>
        <v>57.568847863438108</v>
      </c>
      <c r="M25" s="35">
        <f t="shared" si="6"/>
        <v>56.950323011806638</v>
      </c>
      <c r="N25" s="35">
        <f>(N2+N3+N4+N5+N6+N7+N9+N10)/N24*100</f>
        <v>55.239748022027577</v>
      </c>
    </row>
    <row r="26" spans="1:18" ht="15.75" thickBot="1" x14ac:dyDescent="0.3">
      <c r="A26" s="22" t="s">
        <v>64</v>
      </c>
      <c r="B26" s="35">
        <f t="shared" ref="B26:C26" si="7">(B13+B14+B17+B18+B19+B20+B21)/B24*100</f>
        <v>4.3859392572937255</v>
      </c>
      <c r="C26" s="35">
        <f t="shared" si="7"/>
        <v>5.1041415245694495</v>
      </c>
      <c r="D26" s="35">
        <f>(D13+D14+D17+D18+D19+D20+D21+D12)/D24*100</f>
        <v>4.3850763602410909</v>
      </c>
      <c r="E26" s="35">
        <f t="shared" ref="E26:M26" si="8">(E13+E14+E17+E18+E19+E20+E21+E12)/E24*100</f>
        <v>1.0886542546545046</v>
      </c>
      <c r="F26" s="35">
        <f t="shared" si="8"/>
        <v>9.5836394327443664</v>
      </c>
      <c r="G26" s="35">
        <f t="shared" si="8"/>
        <v>10.02636496275629</v>
      </c>
      <c r="H26" s="35">
        <f t="shared" si="8"/>
        <v>7.0893033432055272</v>
      </c>
      <c r="I26" s="35">
        <f t="shared" si="8"/>
        <v>11.492362263287376</v>
      </c>
      <c r="J26" s="35">
        <f t="shared" si="8"/>
        <v>10.348318059396632</v>
      </c>
      <c r="K26" s="35">
        <f>(K12+K13+K14+K15+K16+K17+K18+K19+K20+K21)/K24*100</f>
        <v>7.4165827298874731</v>
      </c>
      <c r="L26" s="35">
        <f t="shared" si="8"/>
        <v>5.7614479789091453</v>
      </c>
      <c r="M26" s="35">
        <f t="shared" si="8"/>
        <v>4.3823172693745196</v>
      </c>
      <c r="N26" s="35">
        <f>(N13+N14+N17+N18+N19+N20+N21+N12+N15+N16)/N24*100</f>
        <v>6.9881526625763506</v>
      </c>
    </row>
    <row r="27" spans="1:18" ht="15.75" thickBot="1" x14ac:dyDescent="0.3">
      <c r="A27" s="8" t="s">
        <v>65</v>
      </c>
      <c r="B27" s="35">
        <f t="shared" ref="B27:C27" si="9">SUM(B25:B26)</f>
        <v>59.594375064808006</v>
      </c>
      <c r="C27" s="35">
        <f t="shared" si="9"/>
        <v>56.855451279939793</v>
      </c>
      <c r="D27" s="35">
        <f>SUM(D25:D26)</f>
        <v>56.623290918181645</v>
      </c>
      <c r="E27" s="35">
        <f t="shared" ref="E27:M27" si="10">SUM(E25:E26)</f>
        <v>57.831438210671003</v>
      </c>
      <c r="F27" s="35">
        <f t="shared" si="10"/>
        <v>62.595280512768682</v>
      </c>
      <c r="G27" s="35">
        <f t="shared" si="10"/>
        <v>62.101005964112929</v>
      </c>
      <c r="H27" s="35">
        <f t="shared" si="10"/>
        <v>64.798954080951987</v>
      </c>
      <c r="I27" s="35">
        <f t="shared" si="10"/>
        <v>70.172778763087138</v>
      </c>
      <c r="J27" s="35">
        <f t="shared" si="10"/>
        <v>64.843606766495981</v>
      </c>
      <c r="K27" s="35">
        <f t="shared" si="10"/>
        <v>65.455259292522726</v>
      </c>
      <c r="L27" s="35">
        <f t="shared" si="10"/>
        <v>63.330295842347255</v>
      </c>
      <c r="M27" s="35">
        <f t="shared" si="10"/>
        <v>61.332640281181156</v>
      </c>
      <c r="N27" s="35">
        <f>SUM(N25:N26)</f>
        <v>62.227900684603924</v>
      </c>
    </row>
    <row r="28" spans="1:18" ht="15.75" thickBot="1" x14ac:dyDescent="0.3">
      <c r="A28" s="8" t="s">
        <v>70</v>
      </c>
      <c r="B28" s="8">
        <v>21261</v>
      </c>
      <c r="C28" s="8">
        <v>21261</v>
      </c>
      <c r="D28" s="8">
        <v>21261</v>
      </c>
      <c r="E28" s="8">
        <v>21261</v>
      </c>
      <c r="F28" s="8">
        <v>21261</v>
      </c>
      <c r="G28" s="8">
        <v>21261</v>
      </c>
      <c r="H28" s="8">
        <v>21261</v>
      </c>
      <c r="I28" s="8">
        <v>21261</v>
      </c>
      <c r="J28" s="8">
        <v>21261</v>
      </c>
      <c r="K28" s="8">
        <v>21261</v>
      </c>
      <c r="L28" s="8">
        <v>21261</v>
      </c>
      <c r="M28" s="8">
        <v>21261</v>
      </c>
      <c r="N28" s="8">
        <v>21261</v>
      </c>
    </row>
    <row r="29" spans="1:18" ht="15.75" thickBot="1" x14ac:dyDescent="0.3">
      <c r="A29" s="8" t="s">
        <v>71</v>
      </c>
      <c r="B29" s="83">
        <f>(B8/B28)*1000</f>
        <v>14.295658717840178</v>
      </c>
      <c r="C29" s="83">
        <f t="shared" ref="C29:N29" si="11">(C8/C28)*1000</f>
        <v>14.29283664926391</v>
      </c>
      <c r="D29" s="83">
        <f t="shared" si="11"/>
        <v>14.159258736653968</v>
      </c>
      <c r="E29" s="83">
        <f t="shared" si="11"/>
        <v>12.698367903673393</v>
      </c>
      <c r="F29" s="83">
        <f t="shared" si="11"/>
        <v>11.662668736183624</v>
      </c>
      <c r="G29" s="83">
        <f t="shared" si="11"/>
        <v>13.927849113400121</v>
      </c>
      <c r="H29" s="83">
        <f t="shared" si="11"/>
        <v>12.41051690889422</v>
      </c>
      <c r="I29" s="83">
        <f t="shared" si="11"/>
        <v>9.7784676167630877</v>
      </c>
      <c r="J29" s="83">
        <f t="shared" si="11"/>
        <v>12.77644513428343</v>
      </c>
      <c r="K29" s="83">
        <f t="shared" si="11"/>
        <v>12.95329476506279</v>
      </c>
      <c r="L29" s="83">
        <f t="shared" si="11"/>
        <v>12.364423122148535</v>
      </c>
      <c r="M29" s="83">
        <f t="shared" si="11"/>
        <v>14.695451766144583</v>
      </c>
      <c r="N29" s="83">
        <f t="shared" si="11"/>
        <v>156.01523917031184</v>
      </c>
    </row>
    <row r="30" spans="1:18" ht="15.75" thickBot="1" x14ac:dyDescent="0.3">
      <c r="A30" s="8" t="s">
        <v>72</v>
      </c>
      <c r="B30" s="83">
        <f>(B2+B3+B4+B5+B6+B7+B9+B10+B12+B13+B14+B15+B16+B17+B18+B19+B20+B21)*1000/B28</f>
        <v>21.08470909176426</v>
      </c>
      <c r="C30" s="83">
        <f t="shared" ref="C30:N30" si="12">(C2+C3+C4+C5+C6+C7+C9+C10+C12+C13+C14+C15+C16+C17+C18+C19+C20+C21)*1000/C28</f>
        <v>18.834956022764686</v>
      </c>
      <c r="D30" s="83">
        <f t="shared" si="12"/>
        <v>18.483279243685619</v>
      </c>
      <c r="E30" s="83">
        <f t="shared" si="12"/>
        <v>17.414985184139976</v>
      </c>
      <c r="F30" s="83">
        <f t="shared" si="12"/>
        <v>19.517002963172001</v>
      </c>
      <c r="G30" s="83">
        <f t="shared" si="12"/>
        <v>22.8220685762664</v>
      </c>
      <c r="H30" s="83">
        <f t="shared" si="12"/>
        <v>22.845585814401957</v>
      </c>
      <c r="I30" s="83">
        <f t="shared" si="12"/>
        <v>23.106156812943887</v>
      </c>
      <c r="J30" s="83">
        <f t="shared" si="12"/>
        <v>23.652791496166696</v>
      </c>
      <c r="K30" s="83">
        <f t="shared" si="12"/>
        <v>24.543859649122812</v>
      </c>
      <c r="L30" s="83">
        <f t="shared" si="12"/>
        <v>21.44372324914162</v>
      </c>
      <c r="M30" s="83">
        <f t="shared" si="12"/>
        <v>23.309345750435075</v>
      </c>
      <c r="N30" s="83">
        <f t="shared" si="12"/>
        <v>257.02836178919154</v>
      </c>
    </row>
    <row r="31" spans="1:18" ht="15.75" thickBot="1" x14ac:dyDescent="0.3">
      <c r="A31" s="8" t="s">
        <v>73</v>
      </c>
      <c r="B31" s="83">
        <f>SUM(B29:B30)</f>
        <v>35.380367809604437</v>
      </c>
      <c r="C31" s="83">
        <f t="shared" ref="C31:N31" si="13">SUM(C29:C30)</f>
        <v>33.127792672028598</v>
      </c>
      <c r="D31" s="83">
        <f t="shared" si="13"/>
        <v>32.642537980339583</v>
      </c>
      <c r="E31" s="83">
        <f t="shared" si="13"/>
        <v>30.113353087813369</v>
      </c>
      <c r="F31" s="83">
        <f t="shared" si="13"/>
        <v>31.179671699355623</v>
      </c>
      <c r="G31" s="83">
        <f t="shared" si="13"/>
        <v>36.749917689666518</v>
      </c>
      <c r="H31" s="83">
        <f t="shared" si="13"/>
        <v>35.256102723296181</v>
      </c>
      <c r="I31" s="83">
        <f t="shared" si="13"/>
        <v>32.884624429706975</v>
      </c>
      <c r="J31" s="83">
        <f t="shared" si="13"/>
        <v>36.429236630450127</v>
      </c>
      <c r="K31" s="83">
        <f t="shared" si="13"/>
        <v>37.497154414185601</v>
      </c>
      <c r="L31" s="83">
        <f t="shared" si="13"/>
        <v>33.808146371290157</v>
      </c>
      <c r="M31" s="83">
        <f t="shared" si="13"/>
        <v>38.004797516579657</v>
      </c>
      <c r="N31" s="83">
        <f t="shared" si="13"/>
        <v>413.04360095950335</v>
      </c>
    </row>
  </sheetData>
  <pageMargins left="0.70866141732283472" right="0.70866141732283472" top="0.74803149606299213" bottom="0.74803149606299213" header="0.31496062992125984" footer="0.31496062992125984"/>
  <pageSetup paperSize="8" scale="95" orientation="landscape" r:id="rId1"/>
  <ignoredErrors>
    <ignoredError sqref="N15:N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N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5" sqref="B15"/>
    </sheetView>
  </sheetViews>
  <sheetFormatPr defaultRowHeight="15" x14ac:dyDescent="0.25"/>
  <cols>
    <col min="1" max="1" width="60.42578125" customWidth="1"/>
    <col min="2" max="9" width="9.140625" customWidth="1"/>
    <col min="10" max="10" width="11.28515625" customWidth="1"/>
    <col min="11" max="11" width="9.140625" customWidth="1"/>
    <col min="12" max="12" width="10.42578125" customWidth="1"/>
    <col min="13" max="13" width="11.42578125" customWidth="1"/>
  </cols>
  <sheetData>
    <row r="1" spans="1:14" x14ac:dyDescent="0.25">
      <c r="A1" s="11" t="s">
        <v>22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43</v>
      </c>
      <c r="H1" s="10" t="s">
        <v>44</v>
      </c>
      <c r="I1" s="10" t="s">
        <v>45</v>
      </c>
      <c r="J1" s="10" t="s">
        <v>46</v>
      </c>
      <c r="K1" s="10" t="s">
        <v>47</v>
      </c>
      <c r="L1" s="10" t="s">
        <v>48</v>
      </c>
      <c r="M1" s="10" t="s">
        <v>49</v>
      </c>
      <c r="N1" s="10" t="s">
        <v>7</v>
      </c>
    </row>
    <row r="2" spans="1:14" x14ac:dyDescent="0.25">
      <c r="A2" s="2" t="s">
        <v>10</v>
      </c>
      <c r="B2" s="23">
        <v>0.52</v>
      </c>
      <c r="C2" s="23">
        <v>0.86</v>
      </c>
      <c r="D2" s="23">
        <v>1.22</v>
      </c>
      <c r="E2" s="23">
        <v>2.58</v>
      </c>
      <c r="F2" s="23">
        <v>1.06</v>
      </c>
      <c r="G2" s="3">
        <v>0.96</v>
      </c>
      <c r="H2" s="3">
        <v>0.88</v>
      </c>
      <c r="I2" s="3">
        <v>1.66</v>
      </c>
      <c r="J2" s="3">
        <v>0.44</v>
      </c>
      <c r="K2" s="53">
        <v>0</v>
      </c>
      <c r="L2" s="3">
        <v>0</v>
      </c>
      <c r="M2" s="3">
        <v>0</v>
      </c>
      <c r="N2" s="4">
        <f>SUM(B2:M2)</f>
        <v>10.18</v>
      </c>
    </row>
    <row r="3" spans="1:14" x14ac:dyDescent="0.25">
      <c r="A3" s="2" t="s">
        <v>11</v>
      </c>
      <c r="B3" s="23">
        <v>0.16</v>
      </c>
      <c r="C3" s="23">
        <v>0.72</v>
      </c>
      <c r="D3" s="23">
        <v>2.0299999999999998</v>
      </c>
      <c r="E3" s="23">
        <v>1.4370000000000001</v>
      </c>
      <c r="F3" s="23">
        <v>1.3879999999999999</v>
      </c>
      <c r="G3" s="3">
        <v>1.2709999999999999</v>
      </c>
      <c r="H3" s="3">
        <v>0.66100000000000003</v>
      </c>
      <c r="I3" s="3">
        <v>1.736</v>
      </c>
      <c r="J3" s="3">
        <v>1.37</v>
      </c>
      <c r="K3" s="53">
        <v>1.5309999999999999</v>
      </c>
      <c r="L3" s="3">
        <v>1.425</v>
      </c>
      <c r="M3" s="3">
        <v>1.76</v>
      </c>
      <c r="N3" s="4">
        <f t="shared" ref="N3:N9" si="0">SUM(B3:M3)</f>
        <v>15.489000000000001</v>
      </c>
    </row>
    <row r="4" spans="1:14" x14ac:dyDescent="0.25">
      <c r="A4" s="2" t="s">
        <v>12</v>
      </c>
      <c r="B4" s="23">
        <v>2.63</v>
      </c>
      <c r="C4" s="23">
        <v>4.5199999999999996</v>
      </c>
      <c r="D4" s="23">
        <v>3.53</v>
      </c>
      <c r="E4" s="23">
        <v>2.56</v>
      </c>
      <c r="F4" s="23">
        <v>2.4079999999999999</v>
      </c>
      <c r="G4" s="3">
        <v>4.6760000000000002</v>
      </c>
      <c r="H4" s="3">
        <v>3.8359999999999999</v>
      </c>
      <c r="I4" s="3">
        <v>4.2160000000000002</v>
      </c>
      <c r="J4" s="3">
        <v>4.3369999999999997</v>
      </c>
      <c r="K4" s="53">
        <v>3.524</v>
      </c>
      <c r="L4" s="3">
        <v>3.1360000000000001</v>
      </c>
      <c r="M4" s="3">
        <v>5</v>
      </c>
      <c r="N4" s="4">
        <f t="shared" si="0"/>
        <v>44.372999999999998</v>
      </c>
    </row>
    <row r="5" spans="1:14" x14ac:dyDescent="0.25">
      <c r="A5" s="2" t="s">
        <v>13</v>
      </c>
      <c r="B5" s="23">
        <v>0.98</v>
      </c>
      <c r="C5" s="23">
        <v>0.7</v>
      </c>
      <c r="D5" s="23">
        <v>0.36</v>
      </c>
      <c r="E5" s="23">
        <v>0.34</v>
      </c>
      <c r="F5" s="23">
        <v>1.06</v>
      </c>
      <c r="G5" s="3">
        <v>1.1200000000000001</v>
      </c>
      <c r="H5" s="3">
        <v>1.2</v>
      </c>
      <c r="I5" s="3">
        <v>0.89</v>
      </c>
      <c r="J5" s="3">
        <v>0</v>
      </c>
      <c r="K5" s="53">
        <v>1.94</v>
      </c>
      <c r="L5" s="3">
        <v>1.24</v>
      </c>
      <c r="M5" s="3">
        <v>1.78</v>
      </c>
      <c r="N5" s="4">
        <f t="shared" si="0"/>
        <v>11.61</v>
      </c>
    </row>
    <row r="6" spans="1:14" x14ac:dyDescent="0.25">
      <c r="A6" s="2" t="s">
        <v>14</v>
      </c>
      <c r="B6" s="23">
        <v>1.865</v>
      </c>
      <c r="C6" s="23">
        <v>2.9630000000000001</v>
      </c>
      <c r="D6" s="23">
        <v>3.008</v>
      </c>
      <c r="E6" s="23">
        <v>3.0630000000000002</v>
      </c>
      <c r="F6" s="23">
        <v>1.5509999999999999</v>
      </c>
      <c r="G6" s="3">
        <v>2.7210000000000001</v>
      </c>
      <c r="H6" s="3">
        <v>3.6339999999999999</v>
      </c>
      <c r="I6" s="3">
        <v>3.069</v>
      </c>
      <c r="J6" s="3">
        <v>4.2670000000000003</v>
      </c>
      <c r="K6" s="53">
        <v>3.153</v>
      </c>
      <c r="L6" s="3">
        <v>1.4390000000000001</v>
      </c>
      <c r="M6" s="3">
        <v>4.26</v>
      </c>
      <c r="N6" s="4">
        <f t="shared" si="0"/>
        <v>34.992999999999995</v>
      </c>
    </row>
    <row r="7" spans="1:14" x14ac:dyDescent="0.25">
      <c r="A7" s="2" t="s">
        <v>19</v>
      </c>
      <c r="B7" s="23">
        <v>6.5000000000000002E-2</v>
      </c>
      <c r="C7" s="3">
        <v>0</v>
      </c>
      <c r="D7" s="3">
        <v>0</v>
      </c>
      <c r="E7" s="3">
        <v>0</v>
      </c>
      <c r="F7" s="23">
        <v>0.04</v>
      </c>
      <c r="G7" s="3">
        <v>0</v>
      </c>
      <c r="H7" s="3">
        <v>0</v>
      </c>
      <c r="I7" s="3">
        <v>0.03</v>
      </c>
      <c r="J7" s="3">
        <v>0</v>
      </c>
      <c r="K7" s="53">
        <v>0</v>
      </c>
      <c r="L7" s="3">
        <v>0</v>
      </c>
      <c r="M7" s="3">
        <v>0</v>
      </c>
      <c r="N7" s="4">
        <f t="shared" si="0"/>
        <v>0.13500000000000001</v>
      </c>
    </row>
    <row r="8" spans="1:14" x14ac:dyDescent="0.25">
      <c r="A8" s="2" t="s">
        <v>8</v>
      </c>
      <c r="B8" s="23">
        <v>28.841999999999999</v>
      </c>
      <c r="C8" s="23">
        <v>23.853000000000002</v>
      </c>
      <c r="D8" s="23">
        <v>20.834</v>
      </c>
      <c r="E8" s="23">
        <v>20.405000000000001</v>
      </c>
      <c r="F8" s="23">
        <v>29.193000000000001</v>
      </c>
      <c r="G8" s="3">
        <v>24.491</v>
      </c>
      <c r="H8" s="3">
        <v>24.228999999999999</v>
      </c>
      <c r="I8" s="3">
        <v>24.718</v>
      </c>
      <c r="J8" s="3">
        <v>30.981999999999999</v>
      </c>
      <c r="K8" s="53">
        <v>32.993000000000002</v>
      </c>
      <c r="L8" s="3">
        <v>36.057000000000002</v>
      </c>
      <c r="M8" s="3">
        <v>37.820999999999998</v>
      </c>
      <c r="N8" s="4">
        <f t="shared" si="0"/>
        <v>334.41800000000001</v>
      </c>
    </row>
    <row r="9" spans="1:14" ht="15.75" thickBot="1" x14ac:dyDescent="0.3">
      <c r="A9" s="2" t="s">
        <v>15</v>
      </c>
      <c r="B9" s="6">
        <v>0</v>
      </c>
      <c r="C9" s="6">
        <v>0</v>
      </c>
      <c r="D9" s="24">
        <v>7.68</v>
      </c>
      <c r="E9" s="6">
        <v>0</v>
      </c>
      <c r="F9" s="24">
        <v>2.2599999999999998</v>
      </c>
      <c r="G9" s="6">
        <v>9.84</v>
      </c>
      <c r="H9" s="6">
        <v>0</v>
      </c>
      <c r="I9" s="6">
        <v>3.6</v>
      </c>
      <c r="J9" s="6">
        <v>6.52</v>
      </c>
      <c r="K9" s="54">
        <v>0</v>
      </c>
      <c r="L9" s="6">
        <v>0</v>
      </c>
      <c r="M9" s="6"/>
      <c r="N9" s="4">
        <f t="shared" si="0"/>
        <v>29.900000000000002</v>
      </c>
    </row>
    <row r="10" spans="1:14" ht="15.75" thickBot="1" x14ac:dyDescent="0.3">
      <c r="A10" s="25" t="s">
        <v>31</v>
      </c>
      <c r="B10" s="22">
        <f>SUM(B2:B9)</f>
        <v>35.061999999999998</v>
      </c>
      <c r="C10" s="22">
        <f t="shared" ref="C10:F10" si="1">SUM(C2:C9)</f>
        <v>33.616</v>
      </c>
      <c r="D10" s="22">
        <f t="shared" si="1"/>
        <v>38.661999999999999</v>
      </c>
      <c r="E10" s="22">
        <f t="shared" si="1"/>
        <v>30.385000000000002</v>
      </c>
      <c r="F10" s="22">
        <f t="shared" si="1"/>
        <v>38.96</v>
      </c>
      <c r="G10" s="22">
        <f t="shared" ref="G10" si="2">SUM(G2:G9)</f>
        <v>45.079000000000008</v>
      </c>
      <c r="H10" s="22">
        <f t="shared" ref="H10" si="3">SUM(H2:H9)</f>
        <v>34.44</v>
      </c>
      <c r="I10" s="22">
        <f t="shared" ref="I10" si="4">SUM(I2:I9)</f>
        <v>39.919000000000004</v>
      </c>
      <c r="J10" s="22">
        <f t="shared" ref="J10" si="5">SUM(J2:J9)</f>
        <v>47.915999999999997</v>
      </c>
      <c r="K10" s="55">
        <f t="shared" ref="K10" si="6">SUM(K2:K9)</f>
        <v>43.141000000000005</v>
      </c>
      <c r="L10" s="22">
        <f t="shared" ref="L10" si="7">SUM(L2:L9)</f>
        <v>43.297000000000004</v>
      </c>
      <c r="M10" s="22">
        <f t="shared" ref="M10" si="8">SUM(M2:M9)</f>
        <v>50.620999999999995</v>
      </c>
      <c r="N10" s="8">
        <f>SUM(N2:N9)</f>
        <v>481.09799999999996</v>
      </c>
    </row>
    <row r="11" spans="1:14" ht="15.75" thickBot="1" x14ac:dyDescent="0.3">
      <c r="A11" s="25" t="s">
        <v>29</v>
      </c>
      <c r="B11" s="22">
        <f>(B2+B3+B4+B5+B6+B7+B9)/B10*100</f>
        <v>17.740003422508703</v>
      </c>
      <c r="C11" s="21">
        <f t="shared" ref="C11:M11" si="9">(C2+C3+C4+C5+C6+C7+C9)/C10*100</f>
        <v>29.042717753450738</v>
      </c>
      <c r="D11" s="21">
        <f t="shared" si="9"/>
        <v>46.112461848843829</v>
      </c>
      <c r="E11" s="21">
        <f t="shared" si="9"/>
        <v>32.845153858811912</v>
      </c>
      <c r="F11" s="21">
        <f t="shared" si="9"/>
        <v>25.069301848049282</v>
      </c>
      <c r="G11" s="21">
        <f t="shared" si="9"/>
        <v>45.670933250515752</v>
      </c>
      <c r="H11" s="21">
        <f t="shared" si="9"/>
        <v>29.648664343786297</v>
      </c>
      <c r="I11" s="21">
        <f t="shared" si="9"/>
        <v>38.079611212705728</v>
      </c>
      <c r="J11" s="21">
        <f t="shared" si="9"/>
        <v>35.341013440186998</v>
      </c>
      <c r="K11" s="55">
        <f t="shared" si="9"/>
        <v>23.522866878375556</v>
      </c>
      <c r="L11" s="21">
        <f t="shared" si="9"/>
        <v>16.721712820749705</v>
      </c>
      <c r="M11" s="21">
        <f t="shared" si="9"/>
        <v>25.285948519389184</v>
      </c>
      <c r="N11" s="9">
        <f>(N2+N3+N4+N5+N6+N7+N9)/N10*100</f>
        <v>30.488590682147926</v>
      </c>
    </row>
    <row r="12" spans="1:14" ht="15.75" thickBot="1" x14ac:dyDescent="0.3">
      <c r="A12" s="8" t="s">
        <v>70</v>
      </c>
      <c r="B12" s="22">
        <v>1907</v>
      </c>
      <c r="C12" s="22">
        <v>1907</v>
      </c>
      <c r="D12" s="22">
        <v>1907</v>
      </c>
      <c r="E12" s="22">
        <v>1907</v>
      </c>
      <c r="F12" s="22">
        <v>1907</v>
      </c>
      <c r="G12" s="22">
        <v>1907</v>
      </c>
      <c r="H12" s="22">
        <v>1907</v>
      </c>
      <c r="I12" s="22">
        <v>1907</v>
      </c>
      <c r="J12" s="22">
        <v>1907</v>
      </c>
      <c r="K12" s="22">
        <v>1907</v>
      </c>
      <c r="L12" s="22">
        <v>1907</v>
      </c>
      <c r="M12" s="22">
        <v>1907</v>
      </c>
      <c r="N12" s="22">
        <v>1907</v>
      </c>
    </row>
    <row r="13" spans="1:14" ht="15.75" thickBot="1" x14ac:dyDescent="0.3">
      <c r="A13" s="8" t="s">
        <v>71</v>
      </c>
      <c r="B13" s="84">
        <f>(B8/B12)*1000</f>
        <v>15.124278972207657</v>
      </c>
      <c r="C13" s="84">
        <f t="shared" ref="C13:N13" si="10">(C8/C12)*1000</f>
        <v>12.508127949659151</v>
      </c>
      <c r="D13" s="84">
        <f t="shared" si="10"/>
        <v>10.925013109596224</v>
      </c>
      <c r="E13" s="84">
        <f t="shared" si="10"/>
        <v>10.700052438384898</v>
      </c>
      <c r="F13" s="84">
        <f t="shared" si="10"/>
        <v>15.308337703198742</v>
      </c>
      <c r="G13" s="84">
        <f t="shared" si="10"/>
        <v>12.842684845306763</v>
      </c>
      <c r="H13" s="84">
        <f t="shared" si="10"/>
        <v>12.705296276874671</v>
      </c>
      <c r="I13" s="84">
        <f t="shared" si="10"/>
        <v>12.961719979024647</v>
      </c>
      <c r="J13" s="84">
        <f t="shared" si="10"/>
        <v>16.246460409019402</v>
      </c>
      <c r="K13" s="84">
        <f t="shared" si="10"/>
        <v>17.300996329313058</v>
      </c>
      <c r="L13" s="84">
        <f t="shared" si="10"/>
        <v>18.907708442579967</v>
      </c>
      <c r="M13" s="84">
        <f t="shared" si="10"/>
        <v>19.832721552176192</v>
      </c>
      <c r="N13" s="84">
        <f t="shared" si="10"/>
        <v>175.36339800734137</v>
      </c>
    </row>
    <row r="14" spans="1:14" ht="15.75" thickBot="1" x14ac:dyDescent="0.3">
      <c r="A14" s="8" t="s">
        <v>72</v>
      </c>
      <c r="B14" s="84">
        <f>(B2+B3+B4+B5+B6+B7+B9)*1000/B12</f>
        <v>3.2616675406397486</v>
      </c>
      <c r="C14" s="84">
        <f t="shared" ref="C14:N14" si="11">(C2+C3+C4+C5+C6+C7+C9)*1000/C12</f>
        <v>5.1195595175668593</v>
      </c>
      <c r="D14" s="84">
        <f t="shared" si="11"/>
        <v>9.3487152595700049</v>
      </c>
      <c r="E14" s="84">
        <f t="shared" si="11"/>
        <v>5.2333508127949662</v>
      </c>
      <c r="F14" s="84">
        <f t="shared" si="11"/>
        <v>5.1216570529627692</v>
      </c>
      <c r="G14" s="84">
        <f t="shared" si="11"/>
        <v>10.796014682747771</v>
      </c>
      <c r="H14" s="84">
        <f t="shared" si="11"/>
        <v>5.3544834819087574</v>
      </c>
      <c r="I14" s="84">
        <f t="shared" si="11"/>
        <v>7.9711588883062401</v>
      </c>
      <c r="J14" s="84">
        <f t="shared" si="11"/>
        <v>8.8799160985841628</v>
      </c>
      <c r="K14" s="84">
        <f t="shared" si="11"/>
        <v>5.3214472994231778</v>
      </c>
      <c r="L14" s="84">
        <f t="shared" si="11"/>
        <v>3.7965390665967487</v>
      </c>
      <c r="M14" s="84">
        <f t="shared" si="11"/>
        <v>6.7121132669113779</v>
      </c>
      <c r="N14" s="84">
        <f t="shared" si="11"/>
        <v>76.916622968012589</v>
      </c>
    </row>
    <row r="15" spans="1:14" ht="15.75" thickBot="1" x14ac:dyDescent="0.3">
      <c r="A15" s="8" t="s">
        <v>73</v>
      </c>
      <c r="B15" s="84">
        <f>SUM(B13:B14)</f>
        <v>18.385946512847404</v>
      </c>
      <c r="C15" s="84">
        <f t="shared" ref="C15:N15" si="12">SUM(C13:C14)</f>
        <v>17.627687467226011</v>
      </c>
      <c r="D15" s="84">
        <f t="shared" si="12"/>
        <v>20.273728369166228</v>
      </c>
      <c r="E15" s="84">
        <f t="shared" si="12"/>
        <v>15.933403251179865</v>
      </c>
      <c r="F15" s="84">
        <f t="shared" si="12"/>
        <v>20.429994756161513</v>
      </c>
      <c r="G15" s="84">
        <f t="shared" si="12"/>
        <v>23.638699528054534</v>
      </c>
      <c r="H15" s="84">
        <f t="shared" si="12"/>
        <v>18.059779758783428</v>
      </c>
      <c r="I15" s="84">
        <f t="shared" si="12"/>
        <v>20.932878867330885</v>
      </c>
      <c r="J15" s="84">
        <f t="shared" si="12"/>
        <v>25.126376507603567</v>
      </c>
      <c r="K15" s="84">
        <f t="shared" si="12"/>
        <v>22.622443628736235</v>
      </c>
      <c r="L15" s="84">
        <f t="shared" si="12"/>
        <v>22.704247509176717</v>
      </c>
      <c r="M15" s="84">
        <f t="shared" si="12"/>
        <v>26.544834819087569</v>
      </c>
      <c r="N15" s="84">
        <f t="shared" si="12"/>
        <v>252.28002097535398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S2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6" sqref="A26:A29"/>
    </sheetView>
  </sheetViews>
  <sheetFormatPr defaultRowHeight="15" x14ac:dyDescent="0.25"/>
  <cols>
    <col min="1" max="1" width="73.42578125" bestFit="1" customWidth="1"/>
    <col min="2" max="2" width="9.7109375" customWidth="1"/>
    <col min="3" max="9" width="9.140625" customWidth="1"/>
    <col min="10" max="10" width="11.140625" customWidth="1"/>
    <col min="11" max="11" width="9.140625" customWidth="1"/>
    <col min="12" max="12" width="11" customWidth="1"/>
    <col min="13" max="13" width="11.5703125" customWidth="1"/>
    <col min="14" max="14" width="9.7109375" bestFit="1" customWidth="1"/>
  </cols>
  <sheetData>
    <row r="1" spans="1:19" x14ac:dyDescent="0.25">
      <c r="A1" s="11" t="s">
        <v>23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43</v>
      </c>
      <c r="H1" s="10" t="s">
        <v>44</v>
      </c>
      <c r="I1" s="10" t="s">
        <v>45</v>
      </c>
      <c r="J1" s="10" t="s">
        <v>46</v>
      </c>
      <c r="K1" s="10" t="s">
        <v>47</v>
      </c>
      <c r="L1" s="10" t="s">
        <v>48</v>
      </c>
      <c r="M1" s="10" t="s">
        <v>49</v>
      </c>
      <c r="N1" s="10" t="s">
        <v>7</v>
      </c>
    </row>
    <row r="2" spans="1:19" x14ac:dyDescent="0.25">
      <c r="A2" s="2" t="s">
        <v>10</v>
      </c>
      <c r="B2" s="3">
        <v>5.16</v>
      </c>
      <c r="C2" s="3">
        <v>6.84</v>
      </c>
      <c r="D2" s="3">
        <v>7.2</v>
      </c>
      <c r="E2" s="3">
        <v>5.34</v>
      </c>
      <c r="F2" s="3">
        <v>6.56</v>
      </c>
      <c r="G2" s="3">
        <v>5.72</v>
      </c>
      <c r="H2" s="3">
        <v>6.36</v>
      </c>
      <c r="I2" s="3">
        <v>7.36</v>
      </c>
      <c r="J2" s="3">
        <v>6.44</v>
      </c>
      <c r="K2" s="3">
        <v>3.54</v>
      </c>
      <c r="L2" s="3">
        <v>3.96</v>
      </c>
      <c r="M2" s="3">
        <v>8.84</v>
      </c>
      <c r="N2" s="4">
        <f>SUM(B2:M2)</f>
        <v>73.319999999999993</v>
      </c>
      <c r="O2" s="18">
        <f>N2/N22*100</f>
        <v>3.9045899701244542</v>
      </c>
    </row>
    <row r="3" spans="1:19" x14ac:dyDescent="0.25">
      <c r="A3" s="2" t="s">
        <v>11</v>
      </c>
      <c r="B3" s="3">
        <v>11.42</v>
      </c>
      <c r="C3" s="3">
        <v>11.32</v>
      </c>
      <c r="D3" s="3">
        <v>14.1</v>
      </c>
      <c r="E3" s="3">
        <v>12.72</v>
      </c>
      <c r="F3" s="3">
        <v>14.24</v>
      </c>
      <c r="G3" s="3">
        <v>14.22</v>
      </c>
      <c r="H3" s="3">
        <v>13.84</v>
      </c>
      <c r="I3" s="3">
        <v>12.2</v>
      </c>
      <c r="J3" s="3">
        <v>13.568</v>
      </c>
      <c r="K3" s="3">
        <v>11.871</v>
      </c>
      <c r="L3" s="3">
        <v>10.704000000000001</v>
      </c>
      <c r="M3" s="3">
        <v>12.04</v>
      </c>
      <c r="N3" s="4">
        <f t="shared" ref="N3:N20" si="0">SUM(B3:M3)</f>
        <v>152.24300000000002</v>
      </c>
      <c r="O3" s="18">
        <f>N3/N22*100</f>
        <v>8.1075626134977821</v>
      </c>
    </row>
    <row r="4" spans="1:19" x14ac:dyDescent="0.25">
      <c r="A4" s="2" t="s">
        <v>12</v>
      </c>
      <c r="B4" s="3">
        <v>18.14</v>
      </c>
      <c r="C4" s="3">
        <v>19.84</v>
      </c>
      <c r="D4" s="3">
        <v>16.399999999999999</v>
      </c>
      <c r="E4" s="3">
        <v>15.54</v>
      </c>
      <c r="F4" s="3">
        <v>17.66</v>
      </c>
      <c r="G4" s="3">
        <v>24.9</v>
      </c>
      <c r="H4" s="3">
        <v>20.239999999999998</v>
      </c>
      <c r="I4" s="3">
        <v>25.9</v>
      </c>
      <c r="J4" s="3">
        <v>25.8</v>
      </c>
      <c r="K4" s="3">
        <v>23.78</v>
      </c>
      <c r="L4" s="3">
        <v>16</v>
      </c>
      <c r="M4" s="3">
        <v>15.99</v>
      </c>
      <c r="N4" s="4">
        <f t="shared" si="0"/>
        <v>240.19000000000003</v>
      </c>
      <c r="O4" s="18">
        <f>N4/N22*100</f>
        <v>12.791100176271042</v>
      </c>
    </row>
    <row r="5" spans="1:19" x14ac:dyDescent="0.25">
      <c r="A5" s="2" t="s">
        <v>13</v>
      </c>
      <c r="B5" s="3">
        <v>8.6999999999999993</v>
      </c>
      <c r="C5" s="3">
        <v>8</v>
      </c>
      <c r="D5" s="3">
        <v>9.9</v>
      </c>
      <c r="E5" s="3">
        <v>6.96</v>
      </c>
      <c r="F5" s="3">
        <v>8.7799999999999994</v>
      </c>
      <c r="G5" s="3">
        <v>16.059999999999999</v>
      </c>
      <c r="H5" s="3">
        <v>4.5</v>
      </c>
      <c r="I5" s="3">
        <v>9.64</v>
      </c>
      <c r="J5" s="3">
        <v>9.58</v>
      </c>
      <c r="K5" s="3">
        <v>6.02</v>
      </c>
      <c r="L5" s="3">
        <v>7.76</v>
      </c>
      <c r="M5" s="3">
        <v>14.04</v>
      </c>
      <c r="N5" s="4">
        <f t="shared" si="0"/>
        <v>109.94</v>
      </c>
      <c r="O5" s="18">
        <f>N5/N22*100</f>
        <v>5.854754791536859</v>
      </c>
    </row>
    <row r="6" spans="1:19" x14ac:dyDescent="0.25">
      <c r="A6" s="2" t="s">
        <v>14</v>
      </c>
      <c r="B6" s="3">
        <v>31.82</v>
      </c>
      <c r="C6" s="3">
        <v>0</v>
      </c>
      <c r="D6" s="3">
        <v>51.46</v>
      </c>
      <c r="E6" s="3">
        <v>31.74</v>
      </c>
      <c r="F6" s="3">
        <v>32.14</v>
      </c>
      <c r="G6" s="3">
        <v>44.33</v>
      </c>
      <c r="H6" s="3">
        <v>42.54</v>
      </c>
      <c r="I6" s="3">
        <v>50.5</v>
      </c>
      <c r="J6" s="3">
        <v>36.549999999999997</v>
      </c>
      <c r="K6" s="3">
        <v>35.86</v>
      </c>
      <c r="L6" s="3">
        <v>44.82</v>
      </c>
      <c r="M6" s="3">
        <v>37.35</v>
      </c>
      <c r="N6" s="4">
        <f>SUM(B6:M6)</f>
        <v>439.11</v>
      </c>
      <c r="O6" s="18">
        <f>N6/N22*100</f>
        <v>23.384404006837823</v>
      </c>
      <c r="S6">
        <f>M6+9.29</f>
        <v>46.64</v>
      </c>
    </row>
    <row r="7" spans="1:19" x14ac:dyDescent="0.25">
      <c r="A7" s="2" t="s">
        <v>8</v>
      </c>
      <c r="B7" s="3">
        <v>67.239999999999995</v>
      </c>
      <c r="C7" s="3">
        <v>55.1</v>
      </c>
      <c r="D7" s="3">
        <v>62.3</v>
      </c>
      <c r="E7" s="3">
        <v>46.76</v>
      </c>
      <c r="F7" s="3">
        <v>50.12</v>
      </c>
      <c r="G7" s="3">
        <v>36.94</v>
      </c>
      <c r="H7" s="3">
        <v>52.4</v>
      </c>
      <c r="I7" s="3">
        <v>49.88</v>
      </c>
      <c r="J7" s="3">
        <v>48.24</v>
      </c>
      <c r="K7" s="3">
        <v>56.78</v>
      </c>
      <c r="L7" s="3">
        <v>46.9</v>
      </c>
      <c r="M7" s="3">
        <v>64.680000000000007</v>
      </c>
      <c r="N7" s="4">
        <f t="shared" si="0"/>
        <v>637.33999999999992</v>
      </c>
      <c r="O7" s="18">
        <f>N7/N22*100</f>
        <v>33.940962514445168</v>
      </c>
      <c r="Q7">
        <f>N6/N10*100</f>
        <v>24.313374598500701</v>
      </c>
    </row>
    <row r="8" spans="1:19" x14ac:dyDescent="0.25">
      <c r="A8" s="2" t="s">
        <v>21</v>
      </c>
      <c r="B8" s="3">
        <v>4.63</v>
      </c>
      <c r="C8" s="3">
        <v>0</v>
      </c>
      <c r="D8" s="3">
        <v>0</v>
      </c>
      <c r="E8" s="3">
        <v>0</v>
      </c>
      <c r="F8" s="3">
        <v>8.41</v>
      </c>
      <c r="G8" s="3">
        <v>0</v>
      </c>
      <c r="H8" s="3">
        <v>3.82</v>
      </c>
      <c r="I8" s="3">
        <v>1.85</v>
      </c>
      <c r="J8" s="3">
        <v>4.0199999999999996</v>
      </c>
      <c r="K8" s="3">
        <v>0</v>
      </c>
      <c r="L8" s="3">
        <v>8.39</v>
      </c>
      <c r="M8" s="3">
        <v>3.82</v>
      </c>
      <c r="N8" s="4">
        <f t="shared" si="0"/>
        <v>34.94</v>
      </c>
      <c r="O8" s="18">
        <f>N8/N22*100</f>
        <v>1.860697948119864</v>
      </c>
    </row>
    <row r="9" spans="1:19" ht="15.75" thickBot="1" x14ac:dyDescent="0.3">
      <c r="A9" s="2" t="s">
        <v>15</v>
      </c>
      <c r="B9" s="6">
        <v>16.71</v>
      </c>
      <c r="C9" s="6">
        <v>10.52</v>
      </c>
      <c r="D9" s="6">
        <v>6.75</v>
      </c>
      <c r="E9" s="6">
        <v>0</v>
      </c>
      <c r="F9" s="6">
        <v>10.99</v>
      </c>
      <c r="G9" s="6">
        <v>8.65</v>
      </c>
      <c r="H9" s="6">
        <v>11.39</v>
      </c>
      <c r="I9" s="6">
        <v>12.25</v>
      </c>
      <c r="J9" s="6">
        <v>9.24</v>
      </c>
      <c r="K9" s="6">
        <v>13.64</v>
      </c>
      <c r="L9" s="6">
        <v>10.220000000000001</v>
      </c>
      <c r="M9" s="6">
        <v>8.6</v>
      </c>
      <c r="N9" s="7">
        <f t="shared" si="0"/>
        <v>118.96</v>
      </c>
      <c r="O9" s="18">
        <f>N9/N22*100</f>
        <v>6.3351066945718095</v>
      </c>
      <c r="Q9">
        <f>N4/N10*100</f>
        <v>13.299240383534611</v>
      </c>
    </row>
    <row r="10" spans="1:19" ht="15.75" thickBot="1" x14ac:dyDescent="0.3">
      <c r="A10" s="39" t="s">
        <v>62</v>
      </c>
      <c r="B10" s="46">
        <f>SUM(B2:B9)</f>
        <v>163.82000000000002</v>
      </c>
      <c r="C10" s="46">
        <f t="shared" ref="C10:N10" si="1">SUM(C2:C9)</f>
        <v>111.61999999999999</v>
      </c>
      <c r="D10" s="46">
        <f t="shared" si="1"/>
        <v>168.11</v>
      </c>
      <c r="E10" s="46">
        <f t="shared" si="1"/>
        <v>119.06</v>
      </c>
      <c r="F10" s="46">
        <f t="shared" si="1"/>
        <v>148.9</v>
      </c>
      <c r="G10" s="46">
        <f t="shared" si="1"/>
        <v>150.82000000000002</v>
      </c>
      <c r="H10" s="46">
        <f t="shared" si="1"/>
        <v>155.08999999999997</v>
      </c>
      <c r="I10" s="46">
        <f t="shared" si="1"/>
        <v>169.57999999999998</v>
      </c>
      <c r="J10" s="46">
        <f t="shared" si="1"/>
        <v>153.43800000000002</v>
      </c>
      <c r="K10" s="46">
        <f t="shared" si="1"/>
        <v>151.49099999999999</v>
      </c>
      <c r="L10" s="46">
        <f t="shared" si="1"/>
        <v>148.75399999999999</v>
      </c>
      <c r="M10" s="46">
        <f t="shared" si="1"/>
        <v>165.35999999999999</v>
      </c>
      <c r="N10" s="46">
        <f t="shared" si="1"/>
        <v>1806.0430000000001</v>
      </c>
      <c r="O10" s="18">
        <f>N10/N22*100</f>
        <v>96.179178715404817</v>
      </c>
      <c r="Q10">
        <f>N3/N10*100</f>
        <v>8.4296442554247051</v>
      </c>
    </row>
    <row r="11" spans="1:19" x14ac:dyDescent="0.25">
      <c r="A11" s="12" t="s">
        <v>67</v>
      </c>
      <c r="B11" s="45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/>
      <c r="M11" s="31"/>
      <c r="N11" s="32">
        <f>SUM(B11:M11)</f>
        <v>0</v>
      </c>
    </row>
    <row r="12" spans="1:19" x14ac:dyDescent="0.25">
      <c r="A12" s="12" t="s">
        <v>66</v>
      </c>
      <c r="B12" s="44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/>
      <c r="M12" s="3"/>
      <c r="N12" s="4">
        <f>SUM(B12:M12)</f>
        <v>0</v>
      </c>
      <c r="O12" s="18">
        <f>N12/N24*100</f>
        <v>0</v>
      </c>
    </row>
    <row r="13" spans="1:19" x14ac:dyDescent="0.25">
      <c r="A13" s="2" t="s">
        <v>19</v>
      </c>
      <c r="B13" s="44">
        <v>0</v>
      </c>
      <c r="C13" s="3">
        <v>0.08</v>
      </c>
      <c r="D13" s="3">
        <v>0</v>
      </c>
      <c r="E13" s="3">
        <v>0</v>
      </c>
      <c r="F13" s="3">
        <v>0.05</v>
      </c>
      <c r="G13" s="3">
        <v>0</v>
      </c>
      <c r="H13" s="3">
        <v>0</v>
      </c>
      <c r="I13" s="3">
        <v>0.2</v>
      </c>
      <c r="J13" s="3">
        <v>0</v>
      </c>
      <c r="K13" s="3">
        <v>0</v>
      </c>
      <c r="L13" s="3">
        <v>9.7000000000000003E-2</v>
      </c>
      <c r="M13" s="3"/>
      <c r="N13" s="4">
        <f>SUM(B13:M13)</f>
        <v>0.42700000000000005</v>
      </c>
      <c r="O13" s="18">
        <f>N13/N24*100</f>
        <v>11.175607760603235</v>
      </c>
    </row>
    <row r="14" spans="1:19" x14ac:dyDescent="0.25">
      <c r="A14" s="2" t="s">
        <v>24</v>
      </c>
      <c r="B14" s="44">
        <v>3.28</v>
      </c>
      <c r="C14" s="3">
        <v>0</v>
      </c>
      <c r="D14" s="3">
        <v>4.9000000000000004</v>
      </c>
      <c r="E14" s="3">
        <v>0</v>
      </c>
      <c r="F14" s="3">
        <v>0</v>
      </c>
      <c r="G14" s="3">
        <v>2.06</v>
      </c>
      <c r="H14" s="3">
        <v>2.9</v>
      </c>
      <c r="I14" s="3">
        <v>0</v>
      </c>
      <c r="J14" s="3">
        <v>2.58</v>
      </c>
      <c r="K14" s="3">
        <v>0</v>
      </c>
      <c r="L14" s="3"/>
      <c r="M14" s="3">
        <v>1.8</v>
      </c>
      <c r="N14" s="4">
        <f>SUM(B14:M14)</f>
        <v>17.52</v>
      </c>
      <c r="O14" s="18">
        <f>N14/N24*100</f>
        <v>458.54015917041835</v>
      </c>
    </row>
    <row r="15" spans="1:19" x14ac:dyDescent="0.25">
      <c r="A15" s="2" t="s">
        <v>20</v>
      </c>
      <c r="B15" s="44">
        <v>0</v>
      </c>
      <c r="C15" s="3">
        <v>0</v>
      </c>
      <c r="D15" s="3">
        <v>3.33</v>
      </c>
      <c r="E15" s="3">
        <v>0</v>
      </c>
      <c r="F15" s="3">
        <v>0</v>
      </c>
      <c r="G15" s="3">
        <v>3.95</v>
      </c>
      <c r="H15" s="3">
        <v>0</v>
      </c>
      <c r="I15" s="3">
        <v>0</v>
      </c>
      <c r="J15" s="3">
        <v>3.2</v>
      </c>
      <c r="K15" s="3">
        <v>0</v>
      </c>
      <c r="L15" s="3"/>
      <c r="M15" s="3"/>
      <c r="N15" s="4">
        <f>SUM(B15:M15)</f>
        <v>10.48</v>
      </c>
      <c r="O15" s="18">
        <f>N15/N24*100</f>
        <v>274.28657922979363</v>
      </c>
    </row>
    <row r="16" spans="1:19" x14ac:dyDescent="0.25">
      <c r="A16" s="2" t="s">
        <v>52</v>
      </c>
      <c r="B16" s="44">
        <v>1.88</v>
      </c>
      <c r="C16" s="3">
        <v>1.41</v>
      </c>
      <c r="D16" s="3">
        <v>0</v>
      </c>
      <c r="E16" s="3">
        <v>0</v>
      </c>
      <c r="F16" s="3">
        <v>1.1399999999999999</v>
      </c>
      <c r="G16" s="3">
        <v>1.94</v>
      </c>
      <c r="H16" s="3">
        <v>0</v>
      </c>
      <c r="I16" s="3">
        <v>1.48</v>
      </c>
      <c r="J16" s="3">
        <v>1.54</v>
      </c>
      <c r="K16" s="3">
        <v>1.22</v>
      </c>
      <c r="L16" s="3"/>
      <c r="M16" s="3"/>
      <c r="N16" s="4">
        <f t="shared" si="0"/>
        <v>10.610000000000001</v>
      </c>
      <c r="O16" s="18">
        <f>N16/N24*100</f>
        <v>277.68898908665182</v>
      </c>
    </row>
    <row r="17" spans="1:15" x14ac:dyDescent="0.25">
      <c r="A17" s="2" t="s">
        <v>53</v>
      </c>
      <c r="B17" s="44">
        <v>0</v>
      </c>
      <c r="C17" s="3">
        <v>2.4</v>
      </c>
      <c r="D17" s="3">
        <v>0</v>
      </c>
      <c r="E17" s="3">
        <v>0</v>
      </c>
      <c r="F17" s="3">
        <v>2.57</v>
      </c>
      <c r="G17" s="3">
        <v>0</v>
      </c>
      <c r="H17" s="3">
        <v>3.44</v>
      </c>
      <c r="I17" s="3">
        <v>0</v>
      </c>
      <c r="J17" s="3">
        <v>0</v>
      </c>
      <c r="K17" s="3">
        <v>2.74</v>
      </c>
      <c r="L17" s="3"/>
      <c r="M17" s="3"/>
      <c r="N17" s="4">
        <f t="shared" si="0"/>
        <v>11.15</v>
      </c>
      <c r="O17" s="18">
        <f>N17/N24*100</f>
        <v>291.82207618437013</v>
      </c>
    </row>
    <row r="18" spans="1:15" x14ac:dyDescent="0.25">
      <c r="A18" s="2" t="s">
        <v>54</v>
      </c>
      <c r="B18" s="44">
        <v>1.57</v>
      </c>
      <c r="C18" s="3">
        <v>1.37</v>
      </c>
      <c r="D18" s="3">
        <v>2</v>
      </c>
      <c r="E18" s="3">
        <v>0</v>
      </c>
      <c r="F18" s="3">
        <v>0.7</v>
      </c>
      <c r="G18" s="3">
        <v>0.9</v>
      </c>
      <c r="H18" s="3">
        <v>0.92</v>
      </c>
      <c r="I18" s="3">
        <v>1.03</v>
      </c>
      <c r="J18" s="3">
        <v>1.92</v>
      </c>
      <c r="K18" s="3">
        <v>0.93</v>
      </c>
      <c r="L18" s="3"/>
      <c r="M18" s="3"/>
      <c r="N18" s="4">
        <f t="shared" si="0"/>
        <v>11.34</v>
      </c>
      <c r="O18" s="18">
        <f>N18/N24*100</f>
        <v>296.7948290520859</v>
      </c>
    </row>
    <row r="19" spans="1:15" x14ac:dyDescent="0.25">
      <c r="A19" s="2" t="s">
        <v>55</v>
      </c>
      <c r="B19" s="3">
        <v>1.49</v>
      </c>
      <c r="C19" s="3">
        <v>2.06</v>
      </c>
      <c r="D19" s="3">
        <v>0.59</v>
      </c>
      <c r="E19" s="3">
        <v>0</v>
      </c>
      <c r="F19" s="3">
        <v>0.61</v>
      </c>
      <c r="G19" s="3">
        <v>1.1299999999999999</v>
      </c>
      <c r="H19" s="3">
        <v>1.1000000000000001</v>
      </c>
      <c r="I19" s="3">
        <v>0.92</v>
      </c>
      <c r="J19" s="3">
        <v>1.31</v>
      </c>
      <c r="K19" s="3">
        <v>0.85</v>
      </c>
      <c r="L19" s="3"/>
      <c r="M19" s="3"/>
      <c r="N19" s="4">
        <f t="shared" si="0"/>
        <v>10.06</v>
      </c>
      <c r="O19" s="18">
        <f>N19/N24*100</f>
        <v>263.29417815379048</v>
      </c>
    </row>
    <row r="20" spans="1:15" ht="15.75" thickBot="1" x14ac:dyDescent="0.3">
      <c r="A20" s="2" t="s">
        <v>56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0.16</v>
      </c>
      <c r="H20" s="12">
        <v>0</v>
      </c>
      <c r="I20" s="12">
        <v>0</v>
      </c>
      <c r="J20" s="12">
        <v>0</v>
      </c>
      <c r="K20" s="12">
        <v>0</v>
      </c>
      <c r="L20" s="12"/>
      <c r="M20" s="12"/>
      <c r="N20" s="4">
        <f t="shared" si="0"/>
        <v>0.16</v>
      </c>
      <c r="O20" s="18">
        <f>N20/N24*100</f>
        <v>4.1875813622869256</v>
      </c>
    </row>
    <row r="21" spans="1:15" ht="15.75" thickBot="1" x14ac:dyDescent="0.3">
      <c r="A21" s="34" t="s">
        <v>63</v>
      </c>
      <c r="B21" s="22">
        <f>SUM(B11:B20)</f>
        <v>8.2200000000000006</v>
      </c>
      <c r="C21" s="22">
        <f t="shared" ref="C21:N21" si="2">SUM(C11:C20)</f>
        <v>7.32</v>
      </c>
      <c r="D21" s="22">
        <f t="shared" si="2"/>
        <v>10.82</v>
      </c>
      <c r="E21" s="22">
        <f t="shared" si="2"/>
        <v>0</v>
      </c>
      <c r="F21" s="22">
        <f t="shared" si="2"/>
        <v>5.07</v>
      </c>
      <c r="G21" s="22">
        <f t="shared" si="2"/>
        <v>10.14</v>
      </c>
      <c r="H21" s="22">
        <f t="shared" si="2"/>
        <v>8.36</v>
      </c>
      <c r="I21" s="22">
        <f t="shared" si="2"/>
        <v>3.63</v>
      </c>
      <c r="J21" s="22">
        <f t="shared" si="2"/>
        <v>10.55</v>
      </c>
      <c r="K21" s="22">
        <f t="shared" si="2"/>
        <v>5.7399999999999993</v>
      </c>
      <c r="L21" s="22">
        <f t="shared" si="2"/>
        <v>9.7000000000000003E-2</v>
      </c>
      <c r="M21" s="22">
        <f t="shared" si="2"/>
        <v>1.8</v>
      </c>
      <c r="N21" s="22">
        <f t="shared" si="2"/>
        <v>71.747</v>
      </c>
      <c r="O21" s="18">
        <f>N21/N24*100</f>
        <v>1877.7900000000002</v>
      </c>
    </row>
    <row r="22" spans="1:15" ht="15.75" thickBot="1" x14ac:dyDescent="0.3">
      <c r="A22" s="20" t="s">
        <v>31</v>
      </c>
      <c r="B22" s="22">
        <f>B10+B21</f>
        <v>172.04000000000002</v>
      </c>
      <c r="C22" s="22">
        <f t="shared" ref="C22:M22" si="3">C10+C21</f>
        <v>118.94</v>
      </c>
      <c r="D22" s="22">
        <f t="shared" si="3"/>
        <v>178.93</v>
      </c>
      <c r="E22" s="22">
        <f t="shared" si="3"/>
        <v>119.06</v>
      </c>
      <c r="F22" s="22">
        <f t="shared" si="3"/>
        <v>153.97</v>
      </c>
      <c r="G22" s="22">
        <f t="shared" si="3"/>
        <v>160.96000000000004</v>
      </c>
      <c r="H22" s="22">
        <f t="shared" si="3"/>
        <v>163.44999999999999</v>
      </c>
      <c r="I22" s="22">
        <f t="shared" si="3"/>
        <v>173.20999999999998</v>
      </c>
      <c r="J22" s="22">
        <f t="shared" si="3"/>
        <v>163.98800000000003</v>
      </c>
      <c r="K22" s="22">
        <f t="shared" si="3"/>
        <v>157.23099999999999</v>
      </c>
      <c r="L22" s="22">
        <f t="shared" si="3"/>
        <v>148.851</v>
      </c>
      <c r="M22" s="22">
        <f t="shared" si="3"/>
        <v>167.16</v>
      </c>
      <c r="N22" s="22">
        <f>N10+N21</f>
        <v>1877.7900000000002</v>
      </c>
    </row>
    <row r="23" spans="1:15" ht="15.75" thickBot="1" x14ac:dyDescent="0.3">
      <c r="A23" s="22" t="s">
        <v>61</v>
      </c>
      <c r="B23" s="21">
        <f>(B2+B3+B4+B5+B6+B8+B9)/B22*100</f>
        <v>56.138107416879798</v>
      </c>
      <c r="C23" s="21">
        <f t="shared" ref="C23:N23" si="4">(C2+C3+C4+C5+C6+C8+C9)/C22*100</f>
        <v>47.519757861106434</v>
      </c>
      <c r="D23" s="21">
        <f t="shared" si="4"/>
        <v>59.134857206728888</v>
      </c>
      <c r="E23" s="21">
        <f t="shared" si="4"/>
        <v>60.725684528808998</v>
      </c>
      <c r="F23" s="21">
        <f t="shared" si="4"/>
        <v>64.155354939273877</v>
      </c>
      <c r="G23" s="21">
        <f t="shared" si="4"/>
        <v>70.750497017892627</v>
      </c>
      <c r="H23" s="21">
        <f t="shared" si="4"/>
        <v>62.826552462526763</v>
      </c>
      <c r="I23" s="21">
        <f t="shared" si="4"/>
        <v>69.106864499740212</v>
      </c>
      <c r="J23" s="21">
        <f t="shared" si="4"/>
        <v>64.149815840183393</v>
      </c>
      <c r="K23" s="21">
        <f t="shared" si="4"/>
        <v>60.23684896744281</v>
      </c>
      <c r="L23" s="21">
        <f t="shared" si="4"/>
        <v>68.426816077822792</v>
      </c>
      <c r="M23" s="21">
        <f t="shared" si="4"/>
        <v>60.229720028714993</v>
      </c>
      <c r="N23" s="21">
        <f t="shared" si="4"/>
        <v>62.238216200959627</v>
      </c>
    </row>
    <row r="24" spans="1:15" ht="15.75" thickBot="1" x14ac:dyDescent="0.3">
      <c r="A24" s="22" t="s">
        <v>64</v>
      </c>
      <c r="B24" s="21">
        <f>B21/B22*100</f>
        <v>4.7779586142757502</v>
      </c>
      <c r="C24" s="21">
        <f t="shared" ref="C24:N24" si="5">C21/C22*100</f>
        <v>6.154363544644359</v>
      </c>
      <c r="D24" s="21">
        <f t="shared" si="5"/>
        <v>6.0470575085228857</v>
      </c>
      <c r="E24" s="21">
        <f t="shared" si="5"/>
        <v>0</v>
      </c>
      <c r="F24" s="21">
        <f t="shared" si="5"/>
        <v>3.2928492563486391</v>
      </c>
      <c r="G24" s="21">
        <f t="shared" si="5"/>
        <v>6.2997017892644127</v>
      </c>
      <c r="H24" s="21">
        <f t="shared" si="5"/>
        <v>5.1147139798103396</v>
      </c>
      <c r="I24" s="21">
        <f t="shared" si="5"/>
        <v>2.0957219560071594</v>
      </c>
      <c r="J24" s="21">
        <f t="shared" si="5"/>
        <v>6.433397565675536</v>
      </c>
      <c r="K24" s="21">
        <f t="shared" si="5"/>
        <v>3.6506795733665749</v>
      </c>
      <c r="L24" s="21">
        <f t="shared" si="5"/>
        <v>6.5165836977917516E-2</v>
      </c>
      <c r="M24" s="21">
        <f t="shared" si="5"/>
        <v>1.0768126346015794</v>
      </c>
      <c r="N24" s="21">
        <f t="shared" si="5"/>
        <v>3.8208212845951883</v>
      </c>
    </row>
    <row r="25" spans="1:15" ht="15.75" thickBot="1" x14ac:dyDescent="0.3">
      <c r="A25" s="22" t="s">
        <v>65</v>
      </c>
      <c r="B25" s="21">
        <f>SUM(B23:B24)</f>
        <v>60.916066031155552</v>
      </c>
      <c r="C25" s="21">
        <f t="shared" ref="C25:N25" si="6">SUM(C23:C24)</f>
        <v>53.674121405750796</v>
      </c>
      <c r="D25" s="21">
        <f t="shared" si="6"/>
        <v>65.181914715251779</v>
      </c>
      <c r="E25" s="21">
        <f t="shared" si="6"/>
        <v>60.725684528808998</v>
      </c>
      <c r="F25" s="21">
        <f t="shared" si="6"/>
        <v>67.448204195622523</v>
      </c>
      <c r="G25" s="21">
        <f t="shared" si="6"/>
        <v>77.050198807157045</v>
      </c>
      <c r="H25" s="21">
        <f t="shared" si="6"/>
        <v>67.94126644233711</v>
      </c>
      <c r="I25" s="21">
        <f t="shared" si="6"/>
        <v>71.202586455747365</v>
      </c>
      <c r="J25" s="21">
        <f t="shared" si="6"/>
        <v>70.583213405858928</v>
      </c>
      <c r="K25" s="21">
        <f t="shared" si="6"/>
        <v>63.887528540809384</v>
      </c>
      <c r="L25" s="21">
        <f t="shared" si="6"/>
        <v>68.491981914800704</v>
      </c>
      <c r="M25" s="21">
        <f t="shared" si="6"/>
        <v>61.306532663316574</v>
      </c>
      <c r="N25" s="21">
        <f t="shared" si="6"/>
        <v>66.059037485554811</v>
      </c>
    </row>
    <row r="26" spans="1:15" ht="15.75" thickBot="1" x14ac:dyDescent="0.3">
      <c r="A26" s="63" t="s">
        <v>70</v>
      </c>
      <c r="B26" s="8">
        <v>5805</v>
      </c>
      <c r="C26" s="8">
        <v>5805</v>
      </c>
      <c r="D26" s="8">
        <v>5805</v>
      </c>
      <c r="E26" s="8">
        <v>5805</v>
      </c>
      <c r="F26" s="8">
        <v>5805</v>
      </c>
      <c r="G26" s="8">
        <v>5805</v>
      </c>
      <c r="H26" s="8">
        <v>5805</v>
      </c>
      <c r="I26" s="8">
        <v>5805</v>
      </c>
      <c r="J26" s="8">
        <v>5805</v>
      </c>
      <c r="K26" s="8">
        <v>5805</v>
      </c>
      <c r="L26" s="8">
        <v>5805</v>
      </c>
      <c r="M26" s="8">
        <v>5805</v>
      </c>
      <c r="N26" s="8">
        <v>5805</v>
      </c>
    </row>
    <row r="27" spans="1:15" ht="15.75" thickBot="1" x14ac:dyDescent="0.3">
      <c r="A27" s="38" t="s">
        <v>71</v>
      </c>
      <c r="B27" s="84">
        <f>(B7/B26)*1000</f>
        <v>11.583118001722651</v>
      </c>
      <c r="C27" s="84">
        <f t="shared" ref="C27:N27" si="7">(C7/C26)*1000</f>
        <v>9.4918173987941437</v>
      </c>
      <c r="D27" s="84">
        <f t="shared" si="7"/>
        <v>10.732127476313522</v>
      </c>
      <c r="E27" s="84">
        <f t="shared" si="7"/>
        <v>8.0551248923341952</v>
      </c>
      <c r="F27" s="84">
        <f t="shared" si="7"/>
        <v>8.6339362618432389</v>
      </c>
      <c r="G27" s="84">
        <f t="shared" si="7"/>
        <v>6.3634797588285954</v>
      </c>
      <c r="H27" s="84">
        <f t="shared" si="7"/>
        <v>9.0267011197243754</v>
      </c>
      <c r="I27" s="84">
        <f t="shared" si="7"/>
        <v>8.5925925925925934</v>
      </c>
      <c r="J27" s="84">
        <f t="shared" si="7"/>
        <v>8.3100775193798455</v>
      </c>
      <c r="K27" s="84">
        <f t="shared" si="7"/>
        <v>9.7812230835486655</v>
      </c>
      <c r="L27" s="84">
        <f t="shared" si="7"/>
        <v>8.079242032730404</v>
      </c>
      <c r="M27" s="84">
        <f t="shared" si="7"/>
        <v>11.142118863049097</v>
      </c>
      <c r="N27" s="84">
        <f t="shared" si="7"/>
        <v>109.79155900086131</v>
      </c>
    </row>
    <row r="28" spans="1:15" ht="15.75" thickBot="1" x14ac:dyDescent="0.3">
      <c r="A28" s="38" t="s">
        <v>72</v>
      </c>
      <c r="B28" s="84">
        <f>(B2+B3+B4+B5+B6+B8+B9)*1000/B26</f>
        <v>16.637381567614128</v>
      </c>
      <c r="C28" s="84">
        <f t="shared" ref="C28:N28" si="8">(C2+C3+C4+C5+C6+C8+C9)*1000/C26</f>
        <v>9.7364341085271313</v>
      </c>
      <c r="D28" s="84">
        <f t="shared" si="8"/>
        <v>18.227390180878555</v>
      </c>
      <c r="E28" s="84">
        <f t="shared" si="8"/>
        <v>12.454780361757106</v>
      </c>
      <c r="F28" s="84">
        <f t="shared" si="8"/>
        <v>17.016365202411713</v>
      </c>
      <c r="G28" s="84">
        <f t="shared" si="8"/>
        <v>19.617571059431526</v>
      </c>
      <c r="H28" s="84">
        <f t="shared" si="8"/>
        <v>17.689922480620151</v>
      </c>
      <c r="I28" s="84">
        <f t="shared" si="8"/>
        <v>20.620155038759687</v>
      </c>
      <c r="J28" s="84">
        <f t="shared" si="8"/>
        <v>18.121963824289402</v>
      </c>
      <c r="K28" s="84">
        <f t="shared" si="8"/>
        <v>16.315417743324719</v>
      </c>
      <c r="L28" s="84">
        <f t="shared" si="8"/>
        <v>17.545908699397071</v>
      </c>
      <c r="M28" s="84">
        <f t="shared" si="8"/>
        <v>17.343669250645991</v>
      </c>
      <c r="N28" s="84">
        <f t="shared" si="8"/>
        <v>201.3269595176572</v>
      </c>
    </row>
    <row r="29" spans="1:15" ht="15.75" thickBot="1" x14ac:dyDescent="0.3">
      <c r="A29" s="64" t="s">
        <v>73</v>
      </c>
      <c r="B29" s="84">
        <f>SUM(B27:B28)</f>
        <v>28.220499569336781</v>
      </c>
      <c r="C29" s="84">
        <f t="shared" ref="C29:N29" si="9">SUM(C27:C28)</f>
        <v>19.228251507321275</v>
      </c>
      <c r="D29" s="84">
        <f t="shared" si="9"/>
        <v>28.959517657192077</v>
      </c>
      <c r="E29" s="84">
        <f t="shared" si="9"/>
        <v>20.509905254091301</v>
      </c>
      <c r="F29" s="84">
        <f t="shared" si="9"/>
        <v>25.650301464254952</v>
      </c>
      <c r="G29" s="84">
        <f t="shared" si="9"/>
        <v>25.981050818260123</v>
      </c>
      <c r="H29" s="84">
        <f t="shared" si="9"/>
        <v>26.716623600344526</v>
      </c>
      <c r="I29" s="84">
        <f t="shared" si="9"/>
        <v>29.212747631352279</v>
      </c>
      <c r="J29" s="84">
        <f t="shared" si="9"/>
        <v>26.432041343669248</v>
      </c>
      <c r="K29" s="84">
        <f t="shared" si="9"/>
        <v>26.096640826873383</v>
      </c>
      <c r="L29" s="84">
        <f t="shared" si="9"/>
        <v>25.625150732127473</v>
      </c>
      <c r="M29" s="84">
        <f t="shared" si="9"/>
        <v>28.485788113695087</v>
      </c>
      <c r="N29" s="84">
        <f t="shared" si="9"/>
        <v>311.1185185185185</v>
      </c>
    </row>
  </sheetData>
  <hyperlinks>
    <hyperlink ref="B7" r:id="rId1" display="67,240"/>
    <hyperlink ref="C7" r:id="rId2" display="55,100"/>
    <hyperlink ref="D7" r:id="rId3" display="62,300"/>
    <hyperlink ref="E7" r:id="rId4" display="46,760"/>
    <hyperlink ref="F7" r:id="rId5" display="50,120"/>
    <hyperlink ref="B8" r:id="rId6" display="4,630"/>
    <hyperlink ref="F8" r:id="rId7" display="8,410"/>
  </hyperlinks>
  <pageMargins left="0.7" right="0.7" top="0.75" bottom="0.75" header="0.3" footer="0.3"/>
  <pageSetup paperSize="9" orientation="portrait"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N15"/>
  <sheetViews>
    <sheetView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A12" sqref="A12:A15"/>
    </sheetView>
  </sheetViews>
  <sheetFormatPr defaultRowHeight="15" x14ac:dyDescent="0.25"/>
  <cols>
    <col min="1" max="1" width="60.42578125" customWidth="1"/>
    <col min="2" max="9" width="9.140625" customWidth="1"/>
    <col min="10" max="10" width="12.28515625" customWidth="1"/>
    <col min="11" max="11" width="9.140625" customWidth="1"/>
    <col min="12" max="12" width="10.7109375" customWidth="1"/>
    <col min="13" max="13" width="10" customWidth="1"/>
  </cols>
  <sheetData>
    <row r="1" spans="1:14" x14ac:dyDescent="0.25">
      <c r="A1" s="11" t="s">
        <v>25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43</v>
      </c>
      <c r="H1" s="10" t="s">
        <v>44</v>
      </c>
      <c r="I1" s="10" t="s">
        <v>45</v>
      </c>
      <c r="J1" s="10" t="s">
        <v>46</v>
      </c>
      <c r="K1" s="10" t="s">
        <v>47</v>
      </c>
      <c r="L1" s="10" t="s">
        <v>48</v>
      </c>
      <c r="M1" s="10" t="s">
        <v>49</v>
      </c>
      <c r="N1" s="10" t="s">
        <v>7</v>
      </c>
    </row>
    <row r="2" spans="1:14" x14ac:dyDescent="0.25">
      <c r="A2" s="2" t="s">
        <v>10</v>
      </c>
      <c r="B2" s="23">
        <v>0.1</v>
      </c>
      <c r="C2" s="23">
        <v>0.38</v>
      </c>
      <c r="D2" s="23">
        <v>0.5</v>
      </c>
      <c r="E2" s="23">
        <v>1.08</v>
      </c>
      <c r="F2" s="23">
        <v>0.44</v>
      </c>
      <c r="G2" s="3">
        <v>0.42</v>
      </c>
      <c r="H2" s="3">
        <v>0.2</v>
      </c>
      <c r="I2" s="3">
        <v>0.72</v>
      </c>
      <c r="J2" s="3">
        <v>0.18</v>
      </c>
      <c r="K2" s="3">
        <v>0</v>
      </c>
      <c r="L2" s="3">
        <v>0</v>
      </c>
      <c r="M2" s="3">
        <v>0</v>
      </c>
      <c r="N2" s="4">
        <f>SUM(B2:M2)</f>
        <v>4.0199999999999996</v>
      </c>
    </row>
    <row r="3" spans="1:14" x14ac:dyDescent="0.25">
      <c r="A3" s="2" t="s">
        <v>11</v>
      </c>
      <c r="B3" s="23">
        <v>0.06</v>
      </c>
      <c r="C3" s="23">
        <v>0.2</v>
      </c>
      <c r="D3" s="23">
        <v>0.87</v>
      </c>
      <c r="E3" s="23">
        <v>0.61699999999999999</v>
      </c>
      <c r="F3" s="23">
        <v>0.59599999999999997</v>
      </c>
      <c r="G3" s="3">
        <v>0.54500000000000004</v>
      </c>
      <c r="H3" s="3">
        <v>0.28299999999999997</v>
      </c>
      <c r="I3" s="3">
        <v>0.74199999999999999</v>
      </c>
      <c r="J3" s="3">
        <v>0.59</v>
      </c>
      <c r="K3" s="3">
        <v>0.65700000000000003</v>
      </c>
      <c r="L3" s="3">
        <v>0.61</v>
      </c>
      <c r="M3" s="3">
        <v>0.75</v>
      </c>
      <c r="N3" s="4">
        <f t="shared" ref="N3:N9" si="0">SUM(B3:M3)</f>
        <v>6.5200000000000005</v>
      </c>
    </row>
    <row r="4" spans="1:14" x14ac:dyDescent="0.25">
      <c r="A4" s="2" t="s">
        <v>12</v>
      </c>
      <c r="B4" s="23">
        <v>1.1299999999999999</v>
      </c>
      <c r="C4" s="23">
        <v>1.94</v>
      </c>
      <c r="D4" s="23">
        <v>1.5</v>
      </c>
      <c r="E4" s="23">
        <v>1.1000000000000001</v>
      </c>
      <c r="F4" s="23">
        <v>1.032</v>
      </c>
      <c r="G4" s="3">
        <v>2.004</v>
      </c>
      <c r="H4" s="3">
        <v>1.6439999999999999</v>
      </c>
      <c r="I4" s="3">
        <v>1.804</v>
      </c>
      <c r="J4" s="3">
        <v>1.9670000000000001</v>
      </c>
      <c r="K4" s="3">
        <v>1.518</v>
      </c>
      <c r="L4" s="3">
        <v>1.3440000000000001</v>
      </c>
      <c r="M4" s="3">
        <v>2.14</v>
      </c>
      <c r="N4" s="4">
        <f t="shared" si="0"/>
        <v>19.123000000000001</v>
      </c>
    </row>
    <row r="5" spans="1:14" x14ac:dyDescent="0.25">
      <c r="A5" s="2" t="s">
        <v>13</v>
      </c>
      <c r="B5" s="23">
        <v>0.16</v>
      </c>
      <c r="C5" s="23">
        <v>0.12</v>
      </c>
      <c r="D5" s="23">
        <v>0.16</v>
      </c>
      <c r="E5" s="23">
        <v>0.14000000000000001</v>
      </c>
      <c r="F5" s="23">
        <v>0.46</v>
      </c>
      <c r="G5" s="3">
        <v>0.5</v>
      </c>
      <c r="H5" s="3">
        <v>0.54</v>
      </c>
      <c r="I5" s="3">
        <v>0.38</v>
      </c>
      <c r="J5" s="3">
        <v>0</v>
      </c>
      <c r="K5" s="3">
        <v>0.82</v>
      </c>
      <c r="L5" s="3">
        <v>0.52</v>
      </c>
      <c r="M5" s="3">
        <v>0.76</v>
      </c>
      <c r="N5" s="4">
        <f t="shared" si="0"/>
        <v>4.5599999999999996</v>
      </c>
    </row>
    <row r="6" spans="1:14" x14ac:dyDescent="0.25">
      <c r="A6" s="2" t="s">
        <v>14</v>
      </c>
      <c r="B6" s="23">
        <v>0.79900000000000004</v>
      </c>
      <c r="C6" s="23">
        <v>1.2689999999999999</v>
      </c>
      <c r="D6" s="23">
        <v>1.288</v>
      </c>
      <c r="E6" s="23">
        <v>1.3129999999999999</v>
      </c>
      <c r="F6" s="23">
        <v>0.66500000000000004</v>
      </c>
      <c r="G6" s="3">
        <v>1.0166999999999999</v>
      </c>
      <c r="H6" s="3">
        <v>1.5860000000000001</v>
      </c>
      <c r="I6" s="3">
        <v>1.3149999999999999</v>
      </c>
      <c r="J6" s="3">
        <v>1.829</v>
      </c>
      <c r="K6" s="3">
        <v>1.351</v>
      </c>
      <c r="L6" s="3">
        <v>0.61699999999999999</v>
      </c>
      <c r="M6" s="3">
        <v>1.82</v>
      </c>
      <c r="N6" s="4">
        <f t="shared" si="0"/>
        <v>14.8687</v>
      </c>
    </row>
    <row r="7" spans="1:14" x14ac:dyDescent="0.25">
      <c r="A7" s="2" t="s">
        <v>19</v>
      </c>
      <c r="B7" s="23">
        <v>0.06</v>
      </c>
      <c r="C7" s="3">
        <v>0</v>
      </c>
      <c r="D7" s="3">
        <v>0</v>
      </c>
      <c r="E7" s="3">
        <v>0</v>
      </c>
      <c r="F7" s="3">
        <v>0</v>
      </c>
      <c r="G7" s="3">
        <v>0.02</v>
      </c>
      <c r="H7" s="3">
        <v>0</v>
      </c>
      <c r="I7" s="3">
        <v>0.03</v>
      </c>
      <c r="J7" s="3">
        <v>0</v>
      </c>
      <c r="K7" s="3">
        <v>0.04</v>
      </c>
      <c r="L7" s="3">
        <v>0</v>
      </c>
      <c r="M7" s="3">
        <v>0</v>
      </c>
      <c r="N7" s="4">
        <f t="shared" si="0"/>
        <v>0.15</v>
      </c>
    </row>
    <row r="8" spans="1:14" x14ac:dyDescent="0.25">
      <c r="A8" s="2" t="s">
        <v>8</v>
      </c>
      <c r="B8" s="23">
        <v>16.61</v>
      </c>
      <c r="C8" s="23">
        <v>14.662000000000001</v>
      </c>
      <c r="D8" s="23">
        <v>16.401</v>
      </c>
      <c r="E8" s="23">
        <v>19.091999999999999</v>
      </c>
      <c r="F8" s="23">
        <v>23.606000000000002</v>
      </c>
      <c r="G8" s="3">
        <v>20.498000000000001</v>
      </c>
      <c r="H8" s="3">
        <v>18.27</v>
      </c>
      <c r="I8" s="3">
        <v>9.44</v>
      </c>
      <c r="J8" s="3">
        <v>5.6929999999999996</v>
      </c>
      <c r="K8" s="3">
        <v>6.9829999999999997</v>
      </c>
      <c r="L8" s="3">
        <v>4.0010000000000003</v>
      </c>
      <c r="M8" s="3">
        <v>3.69</v>
      </c>
      <c r="N8" s="4">
        <f t="shared" si="0"/>
        <v>158.94600000000003</v>
      </c>
    </row>
    <row r="9" spans="1:14" ht="15.75" thickBot="1" x14ac:dyDescent="0.3">
      <c r="A9" s="2" t="s">
        <v>15</v>
      </c>
      <c r="B9" s="6">
        <v>0</v>
      </c>
      <c r="C9" s="24">
        <v>2.5</v>
      </c>
      <c r="D9" s="6">
        <v>0</v>
      </c>
      <c r="E9" s="24">
        <v>1.56</v>
      </c>
      <c r="F9" s="6">
        <v>0</v>
      </c>
      <c r="G9" s="6">
        <v>2.76</v>
      </c>
      <c r="H9" s="6">
        <v>0</v>
      </c>
      <c r="I9" s="3">
        <v>0</v>
      </c>
      <c r="J9" s="3">
        <v>2.74</v>
      </c>
      <c r="K9" s="3">
        <v>0</v>
      </c>
      <c r="L9" s="3">
        <v>0</v>
      </c>
      <c r="M9" s="3">
        <v>2.1800000000000002</v>
      </c>
      <c r="N9" s="4">
        <f t="shared" si="0"/>
        <v>11.74</v>
      </c>
    </row>
    <row r="10" spans="1:14" ht="15.75" thickBot="1" x14ac:dyDescent="0.3">
      <c r="A10" s="25" t="s">
        <v>31</v>
      </c>
      <c r="B10" s="22">
        <f>SUM(B2:B9)</f>
        <v>18.919</v>
      </c>
      <c r="C10" s="22">
        <f t="shared" ref="C10:H10" si="1">SUM(C2:C9)</f>
        <v>21.071000000000002</v>
      </c>
      <c r="D10" s="22">
        <f t="shared" si="1"/>
        <v>20.719000000000001</v>
      </c>
      <c r="E10" s="22">
        <f t="shared" si="1"/>
        <v>24.901999999999997</v>
      </c>
      <c r="F10" s="22">
        <f t="shared" si="1"/>
        <v>26.799000000000003</v>
      </c>
      <c r="G10" s="22">
        <f t="shared" si="1"/>
        <v>27.7637</v>
      </c>
      <c r="H10" s="22">
        <f t="shared" si="1"/>
        <v>22.523</v>
      </c>
      <c r="I10" s="22">
        <f t="shared" ref="I10" si="2">SUM(I2:I9)</f>
        <v>14.431000000000001</v>
      </c>
      <c r="J10" s="22">
        <f>SUM(J2:J9)</f>
        <v>12.999000000000001</v>
      </c>
      <c r="K10" s="22">
        <f>SUM(K2:K9)</f>
        <v>11.369</v>
      </c>
      <c r="L10" s="22">
        <f>SUM(L2:L9)</f>
        <v>7.0920000000000005</v>
      </c>
      <c r="M10" s="22">
        <f t="shared" ref="M10" si="3">SUM(M2:M9)</f>
        <v>11.34</v>
      </c>
      <c r="N10" s="8">
        <f>SUM(N2:N9)</f>
        <v>219.92770000000004</v>
      </c>
    </row>
    <row r="11" spans="1:14" ht="15.75" thickBot="1" x14ac:dyDescent="0.3">
      <c r="A11" s="25" t="s">
        <v>29</v>
      </c>
      <c r="B11" s="21">
        <f>(B2+B3+B4+B6+B5+B7+B9)/B10*100</f>
        <v>12.204661980020086</v>
      </c>
      <c r="C11" s="21">
        <f t="shared" ref="C11:L11" si="4">(C2+C3+C4+C6+C5+C7+C9)/C10*100</f>
        <v>30.416211855156373</v>
      </c>
      <c r="D11" s="21">
        <f t="shared" si="4"/>
        <v>20.840774168637484</v>
      </c>
      <c r="E11" s="21">
        <f t="shared" si="4"/>
        <v>23.331459320536506</v>
      </c>
      <c r="F11" s="21">
        <f t="shared" si="4"/>
        <v>11.914623679988058</v>
      </c>
      <c r="G11" s="21">
        <f t="shared" si="4"/>
        <v>26.169782845946326</v>
      </c>
      <c r="H11" s="21">
        <f t="shared" si="4"/>
        <v>18.882919682102738</v>
      </c>
      <c r="I11" s="21">
        <f t="shared" si="4"/>
        <v>34.585267826207463</v>
      </c>
      <c r="J11" s="21">
        <f t="shared" si="4"/>
        <v>56.204323409493043</v>
      </c>
      <c r="K11" s="21">
        <f t="shared" si="4"/>
        <v>38.578590905092796</v>
      </c>
      <c r="L11" s="21">
        <f t="shared" si="4"/>
        <v>43.584320360970111</v>
      </c>
      <c r="M11" s="21">
        <f>(M2+M3+M4+M5+M6+M7+M9)/M10*100</f>
        <v>67.460317460317469</v>
      </c>
      <c r="N11" s="9">
        <f>(N2+N3+N4+N5+N6+N7+N9)/N10*100</f>
        <v>27.728066996562955</v>
      </c>
    </row>
    <row r="12" spans="1:14" ht="15.75" thickBot="1" x14ac:dyDescent="0.3">
      <c r="A12" s="63" t="s">
        <v>70</v>
      </c>
      <c r="B12" s="8">
        <v>720</v>
      </c>
      <c r="C12" s="8">
        <v>720</v>
      </c>
      <c r="D12" s="8">
        <v>720</v>
      </c>
      <c r="E12" s="8">
        <v>720</v>
      </c>
      <c r="F12" s="8">
        <v>720</v>
      </c>
      <c r="G12" s="8">
        <v>720</v>
      </c>
      <c r="H12" s="8">
        <v>720</v>
      </c>
      <c r="I12" s="8">
        <v>720</v>
      </c>
      <c r="J12" s="8">
        <v>720</v>
      </c>
      <c r="K12" s="8">
        <v>720</v>
      </c>
      <c r="L12" s="8">
        <v>720</v>
      </c>
      <c r="M12" s="8">
        <v>720</v>
      </c>
      <c r="N12" s="8">
        <v>720</v>
      </c>
    </row>
    <row r="13" spans="1:14" ht="15.75" thickBot="1" x14ac:dyDescent="0.3">
      <c r="A13" s="38" t="s">
        <v>71</v>
      </c>
      <c r="B13" s="83">
        <f>(B8/B12)*1000</f>
        <v>23.069444444444443</v>
      </c>
      <c r="C13" s="83">
        <f t="shared" ref="C13:N13" si="5">(C8/C12)*1000</f>
        <v>20.363888888888891</v>
      </c>
      <c r="D13" s="83">
        <f t="shared" si="5"/>
        <v>22.779166666666665</v>
      </c>
      <c r="E13" s="83">
        <f t="shared" si="5"/>
        <v>26.516666666666666</v>
      </c>
      <c r="F13" s="83">
        <f t="shared" si="5"/>
        <v>32.786111111111111</v>
      </c>
      <c r="G13" s="83">
        <f t="shared" si="5"/>
        <v>28.469444444444445</v>
      </c>
      <c r="H13" s="83">
        <f t="shared" si="5"/>
        <v>25.375</v>
      </c>
      <c r="I13" s="83">
        <f t="shared" si="5"/>
        <v>13.111111111111111</v>
      </c>
      <c r="J13" s="83">
        <f t="shared" si="5"/>
        <v>7.9069444444444441</v>
      </c>
      <c r="K13" s="83">
        <f t="shared" si="5"/>
        <v>9.6986111111111111</v>
      </c>
      <c r="L13" s="83">
        <f t="shared" si="5"/>
        <v>5.5569444444444454</v>
      </c>
      <c r="M13" s="83">
        <f t="shared" si="5"/>
        <v>5.125</v>
      </c>
      <c r="N13" s="83">
        <f t="shared" si="5"/>
        <v>220.75833333333335</v>
      </c>
    </row>
    <row r="14" spans="1:14" ht="15.75" thickBot="1" x14ac:dyDescent="0.3">
      <c r="A14" s="38" t="s">
        <v>72</v>
      </c>
      <c r="B14" s="83">
        <f>(B2+B3+B4+B5+B6+B7+B9)*1000/B12</f>
        <v>3.2069444444444439</v>
      </c>
      <c r="C14" s="83">
        <f t="shared" ref="C14:N14" si="6">(C2+C3+C4+C5+C6+C7+C9)*1000/C12</f>
        <v>8.9013888888888886</v>
      </c>
      <c r="D14" s="83">
        <f t="shared" si="6"/>
        <v>5.9972222222222236</v>
      </c>
      <c r="E14" s="83">
        <f t="shared" si="6"/>
        <v>8.0694444444444464</v>
      </c>
      <c r="F14" s="83">
        <f t="shared" si="6"/>
        <v>4.4347222222222218</v>
      </c>
      <c r="G14" s="83">
        <f t="shared" si="6"/>
        <v>10.09125</v>
      </c>
      <c r="H14" s="83">
        <f t="shared" si="6"/>
        <v>5.9069444444444441</v>
      </c>
      <c r="I14" s="83">
        <f t="shared" si="6"/>
        <v>6.9319444444444454</v>
      </c>
      <c r="J14" s="83">
        <f t="shared" si="6"/>
        <v>10.147222222222222</v>
      </c>
      <c r="K14" s="83">
        <f t="shared" si="6"/>
        <v>6.0916666666666668</v>
      </c>
      <c r="L14" s="83">
        <f t="shared" si="6"/>
        <v>4.2930555555555552</v>
      </c>
      <c r="M14" s="83">
        <f t="shared" si="6"/>
        <v>10.625</v>
      </c>
      <c r="N14" s="83">
        <f t="shared" si="6"/>
        <v>84.696805555555557</v>
      </c>
    </row>
    <row r="15" spans="1:14" ht="15.75" thickBot="1" x14ac:dyDescent="0.3">
      <c r="A15" s="64" t="s">
        <v>73</v>
      </c>
      <c r="B15" s="83">
        <f>SUM(B13:B14)</f>
        <v>26.276388888888889</v>
      </c>
      <c r="C15" s="83">
        <f t="shared" ref="C15:N15" si="7">SUM(C13:C14)</f>
        <v>29.265277777777779</v>
      </c>
      <c r="D15" s="83">
        <f t="shared" si="7"/>
        <v>28.776388888888889</v>
      </c>
      <c r="E15" s="83">
        <f t="shared" si="7"/>
        <v>34.586111111111109</v>
      </c>
      <c r="F15" s="83">
        <f t="shared" si="7"/>
        <v>37.220833333333331</v>
      </c>
      <c r="G15" s="83">
        <f t="shared" si="7"/>
        <v>38.560694444444444</v>
      </c>
      <c r="H15" s="83">
        <f t="shared" si="7"/>
        <v>31.281944444444445</v>
      </c>
      <c r="I15" s="83">
        <f t="shared" si="7"/>
        <v>20.043055555555554</v>
      </c>
      <c r="J15" s="83">
        <f t="shared" si="7"/>
        <v>18.054166666666667</v>
      </c>
      <c r="K15" s="83">
        <f t="shared" si="7"/>
        <v>15.790277777777778</v>
      </c>
      <c r="L15" s="83">
        <f t="shared" si="7"/>
        <v>9.8500000000000014</v>
      </c>
      <c r="M15" s="83">
        <f t="shared" si="7"/>
        <v>15.75</v>
      </c>
      <c r="N15" s="83">
        <f t="shared" si="7"/>
        <v>305.45513888888888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N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2" sqref="A12:A15"/>
    </sheetView>
  </sheetViews>
  <sheetFormatPr defaultRowHeight="15" x14ac:dyDescent="0.25"/>
  <cols>
    <col min="1" max="1" width="60.42578125" customWidth="1"/>
    <col min="2" max="9" width="9.140625" customWidth="1"/>
    <col min="10" max="10" width="11.28515625" customWidth="1"/>
    <col min="11" max="11" width="9.140625" customWidth="1"/>
    <col min="12" max="12" width="11.28515625" customWidth="1"/>
    <col min="13" max="13" width="12.7109375" customWidth="1"/>
  </cols>
  <sheetData>
    <row r="1" spans="1:14" x14ac:dyDescent="0.25">
      <c r="A1" s="11" t="s">
        <v>26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43</v>
      </c>
      <c r="H1" s="10" t="s">
        <v>44</v>
      </c>
      <c r="I1" s="10" t="s">
        <v>45</v>
      </c>
      <c r="J1" s="10" t="s">
        <v>46</v>
      </c>
      <c r="K1" s="10" t="s">
        <v>47</v>
      </c>
      <c r="L1" s="10" t="s">
        <v>48</v>
      </c>
      <c r="M1" s="10" t="s">
        <v>49</v>
      </c>
      <c r="N1" s="10" t="s">
        <v>7</v>
      </c>
    </row>
    <row r="2" spans="1:14" x14ac:dyDescent="0.25">
      <c r="A2" s="2" t="s">
        <v>11</v>
      </c>
      <c r="B2" s="3">
        <v>12.48</v>
      </c>
      <c r="C2" s="3">
        <v>10.82</v>
      </c>
      <c r="D2" s="3">
        <v>15.4</v>
      </c>
      <c r="E2" s="3">
        <v>15.8</v>
      </c>
      <c r="F2" s="3">
        <v>9.5399999999999991</v>
      </c>
      <c r="G2" s="3">
        <v>11.833</v>
      </c>
      <c r="H2" s="3">
        <v>14.24</v>
      </c>
      <c r="I2" s="3">
        <v>10.7</v>
      </c>
      <c r="J2" s="3">
        <v>12.18</v>
      </c>
      <c r="K2" s="3">
        <v>12.786</v>
      </c>
      <c r="L2" s="3">
        <v>10.9</v>
      </c>
      <c r="M2" s="3">
        <v>14.65</v>
      </c>
      <c r="N2" s="4">
        <v>64.040000000000006</v>
      </c>
    </row>
    <row r="3" spans="1:14" x14ac:dyDescent="0.25">
      <c r="A3" s="2" t="s">
        <v>12</v>
      </c>
      <c r="B3" s="3">
        <v>20.32</v>
      </c>
      <c r="C3" s="3">
        <v>11.46</v>
      </c>
      <c r="D3" s="3">
        <v>24.54</v>
      </c>
      <c r="E3" s="3">
        <v>23.76</v>
      </c>
      <c r="F3" s="3">
        <v>20.76</v>
      </c>
      <c r="G3" s="3">
        <v>14.58</v>
      </c>
      <c r="H3" s="3">
        <v>24.34</v>
      </c>
      <c r="I3" s="3">
        <v>18.739999999999998</v>
      </c>
      <c r="J3" s="3">
        <v>17.86</v>
      </c>
      <c r="K3" s="3">
        <v>21.178000000000001</v>
      </c>
      <c r="L3" s="3">
        <v>18.399999999999999</v>
      </c>
      <c r="M3" s="3">
        <v>21.9</v>
      </c>
      <c r="N3" s="4">
        <v>100.84</v>
      </c>
    </row>
    <row r="4" spans="1:14" x14ac:dyDescent="0.25">
      <c r="A4" s="2" t="s">
        <v>13</v>
      </c>
      <c r="B4" s="3">
        <v>14.1</v>
      </c>
      <c r="C4" s="3">
        <v>11.68</v>
      </c>
      <c r="D4" s="3">
        <v>12.96</v>
      </c>
      <c r="E4" s="3">
        <v>16.940000000000001</v>
      </c>
      <c r="F4" s="3">
        <v>13.78</v>
      </c>
      <c r="G4" s="3">
        <v>17.940000000000001</v>
      </c>
      <c r="H4" s="3">
        <v>17.38</v>
      </c>
      <c r="I4" s="3">
        <v>12.5</v>
      </c>
      <c r="J4" s="3">
        <v>17.64</v>
      </c>
      <c r="K4" s="3">
        <v>15.48</v>
      </c>
      <c r="L4" s="3">
        <v>13.86</v>
      </c>
      <c r="M4" s="3">
        <v>18.5</v>
      </c>
      <c r="N4" s="4">
        <v>69.459999999999994</v>
      </c>
    </row>
    <row r="5" spans="1:14" x14ac:dyDescent="0.25">
      <c r="A5" s="2" t="s">
        <v>14</v>
      </c>
      <c r="B5" s="3">
        <v>43.86</v>
      </c>
      <c r="C5" s="3">
        <v>33.020000000000003</v>
      </c>
      <c r="D5" s="3">
        <v>36.299999999999997</v>
      </c>
      <c r="E5" s="3">
        <v>47.64</v>
      </c>
      <c r="F5" s="3">
        <v>36.619999999999997</v>
      </c>
      <c r="G5" s="3">
        <v>36.020000000000003</v>
      </c>
      <c r="H5" s="3">
        <v>49.02</v>
      </c>
      <c r="I5" s="3">
        <v>36.119999999999997</v>
      </c>
      <c r="J5" s="3">
        <v>42.18</v>
      </c>
      <c r="K5" s="3">
        <v>31.18</v>
      </c>
      <c r="L5" s="3">
        <v>33.659999999999997</v>
      </c>
      <c r="M5" s="3">
        <v>46.26</v>
      </c>
      <c r="N5" s="4">
        <v>197.44</v>
      </c>
    </row>
    <row r="6" spans="1:14" x14ac:dyDescent="0.25">
      <c r="A6" s="2" t="s">
        <v>19</v>
      </c>
      <c r="B6" s="3">
        <v>0</v>
      </c>
      <c r="C6" s="3">
        <v>0</v>
      </c>
      <c r="D6" s="3">
        <v>0</v>
      </c>
      <c r="E6" s="3">
        <v>0</v>
      </c>
      <c r="F6" s="3">
        <v>0.06</v>
      </c>
      <c r="G6" s="3">
        <v>0.115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4">
        <v>0.06</v>
      </c>
    </row>
    <row r="7" spans="1:14" x14ac:dyDescent="0.25">
      <c r="A7" s="2" t="s">
        <v>20</v>
      </c>
      <c r="B7" s="3">
        <v>9.49</v>
      </c>
      <c r="C7" s="3">
        <v>4</v>
      </c>
      <c r="D7" s="3">
        <v>4.93</v>
      </c>
      <c r="E7" s="3">
        <v>0</v>
      </c>
      <c r="F7" s="3">
        <v>25.22</v>
      </c>
      <c r="G7" s="3">
        <v>23.38</v>
      </c>
      <c r="H7" s="3">
        <v>12.42</v>
      </c>
      <c r="I7" s="3">
        <v>10.94</v>
      </c>
      <c r="J7" s="3">
        <v>12.8</v>
      </c>
      <c r="K7" s="3">
        <v>14.07</v>
      </c>
      <c r="L7" s="3">
        <v>11.08</v>
      </c>
      <c r="M7" s="3">
        <v>7.13</v>
      </c>
      <c r="N7" s="4">
        <v>43.64</v>
      </c>
    </row>
    <row r="8" spans="1:14" x14ac:dyDescent="0.25">
      <c r="A8" s="2" t="s">
        <v>8</v>
      </c>
      <c r="B8" s="23">
        <v>73.56</v>
      </c>
      <c r="C8" s="3">
        <v>73.08</v>
      </c>
      <c r="D8" s="3">
        <v>77.94</v>
      </c>
      <c r="E8" s="3">
        <v>71.62</v>
      </c>
      <c r="F8" s="3">
        <v>84.44</v>
      </c>
      <c r="G8" s="3">
        <v>71.56</v>
      </c>
      <c r="H8" s="3">
        <v>82.7</v>
      </c>
      <c r="I8" s="3">
        <v>69.58</v>
      </c>
      <c r="J8" s="3">
        <v>84.76</v>
      </c>
      <c r="K8" s="3">
        <v>84.14</v>
      </c>
      <c r="L8" s="3">
        <v>74.34</v>
      </c>
      <c r="M8" s="3">
        <v>74.08</v>
      </c>
      <c r="N8" s="4">
        <v>380.64</v>
      </c>
    </row>
    <row r="9" spans="1:14" ht="15.75" thickBot="1" x14ac:dyDescent="0.3">
      <c r="A9" s="2" t="s">
        <v>15</v>
      </c>
      <c r="B9" s="24">
        <v>7.88</v>
      </c>
      <c r="C9" s="23">
        <v>8.1199999999999992</v>
      </c>
      <c r="D9" s="23">
        <v>7.78</v>
      </c>
      <c r="E9" s="3">
        <v>0</v>
      </c>
      <c r="F9" s="23">
        <v>7.38</v>
      </c>
      <c r="G9" s="3">
        <v>10.28</v>
      </c>
      <c r="H9" s="3">
        <v>8</v>
      </c>
      <c r="I9" s="3">
        <v>16.399999999999999</v>
      </c>
      <c r="J9" s="3">
        <v>17.239999999999998</v>
      </c>
      <c r="K9" s="3">
        <v>15.3</v>
      </c>
      <c r="L9" s="3">
        <v>9.1</v>
      </c>
      <c r="M9" s="3">
        <v>6.1</v>
      </c>
      <c r="N9" s="4">
        <v>31.16</v>
      </c>
    </row>
    <row r="10" spans="1:14" ht="15.75" thickBot="1" x14ac:dyDescent="0.3">
      <c r="A10" s="25" t="s">
        <v>31</v>
      </c>
      <c r="B10" s="22">
        <f>SUM(B2:B9)</f>
        <v>181.69</v>
      </c>
      <c r="C10" s="22">
        <f t="shared" ref="C10:M10" si="0">SUM(C2:C9)</f>
        <v>152.18</v>
      </c>
      <c r="D10" s="22">
        <f t="shared" si="0"/>
        <v>179.85</v>
      </c>
      <c r="E10" s="22">
        <f t="shared" si="0"/>
        <v>175.76</v>
      </c>
      <c r="F10" s="22">
        <f t="shared" si="0"/>
        <v>197.79999999999998</v>
      </c>
      <c r="G10" s="22">
        <f t="shared" si="0"/>
        <v>185.708</v>
      </c>
      <c r="H10" s="22">
        <f t="shared" si="0"/>
        <v>208.1</v>
      </c>
      <c r="I10" s="22">
        <f t="shared" si="0"/>
        <v>174.98</v>
      </c>
      <c r="J10" s="22">
        <f t="shared" si="0"/>
        <v>204.66000000000003</v>
      </c>
      <c r="K10" s="22">
        <f t="shared" si="0"/>
        <v>194.13400000000001</v>
      </c>
      <c r="L10" s="22">
        <f t="shared" si="0"/>
        <v>171.34</v>
      </c>
      <c r="M10" s="22">
        <f t="shared" si="0"/>
        <v>188.61999999999998</v>
      </c>
      <c r="N10" s="8">
        <f>SUM(N2:N9)</f>
        <v>887.27999999999986</v>
      </c>
    </row>
    <row r="11" spans="1:14" ht="15.75" thickBot="1" x14ac:dyDescent="0.3">
      <c r="A11" s="25" t="s">
        <v>29</v>
      </c>
      <c r="B11" s="21">
        <f>(B2+B3++B4+B5+B6+B7+B9)/B10*100</f>
        <v>59.51345698717595</v>
      </c>
      <c r="C11" s="21">
        <f t="shared" ref="C11:M11" si="1">(C2+C3++C4+C5+C6+C7+C9)/C10*100</f>
        <v>51.977920883164671</v>
      </c>
      <c r="D11" s="21">
        <f t="shared" si="1"/>
        <v>56.663886572143454</v>
      </c>
      <c r="E11" s="21">
        <f t="shared" si="1"/>
        <v>59.251251706873006</v>
      </c>
      <c r="F11" s="21">
        <f t="shared" si="1"/>
        <v>57.310414560161782</v>
      </c>
      <c r="G11" s="21">
        <f t="shared" si="1"/>
        <v>61.466388093135457</v>
      </c>
      <c r="H11" s="21">
        <f t="shared" si="1"/>
        <v>60.259490629505038</v>
      </c>
      <c r="I11" s="21">
        <f t="shared" si="1"/>
        <v>60.235455480626364</v>
      </c>
      <c r="J11" s="21">
        <f t="shared" si="1"/>
        <v>58.584970194468866</v>
      </c>
      <c r="K11" s="21">
        <f t="shared" si="1"/>
        <v>56.658802682683088</v>
      </c>
      <c r="L11" s="21">
        <f t="shared" si="1"/>
        <v>56.612583167970108</v>
      </c>
      <c r="M11" s="21">
        <f t="shared" si="1"/>
        <v>60.725267734068503</v>
      </c>
      <c r="N11" s="9">
        <f>(N2+N3+N4+N5+N6+N7+N9)/N10*100</f>
        <v>57.100351636462001</v>
      </c>
    </row>
    <row r="12" spans="1:14" ht="15.75" thickBot="1" x14ac:dyDescent="0.3">
      <c r="A12" s="63" t="s">
        <v>70</v>
      </c>
      <c r="B12" s="8">
        <v>6445</v>
      </c>
      <c r="C12" s="8">
        <v>6445</v>
      </c>
      <c r="D12" s="8">
        <v>6445</v>
      </c>
      <c r="E12" s="8">
        <v>6445</v>
      </c>
      <c r="F12" s="8">
        <v>6445</v>
      </c>
      <c r="G12" s="8">
        <v>6445</v>
      </c>
      <c r="H12" s="8">
        <v>6445</v>
      </c>
      <c r="I12" s="8">
        <v>6445</v>
      </c>
      <c r="J12" s="8">
        <v>6445</v>
      </c>
      <c r="K12" s="8">
        <v>6445</v>
      </c>
      <c r="L12" s="8">
        <v>6445</v>
      </c>
      <c r="M12" s="8">
        <v>6445</v>
      </c>
      <c r="N12" s="8">
        <v>6445</v>
      </c>
    </row>
    <row r="13" spans="1:14" ht="15.75" thickBot="1" x14ac:dyDescent="0.3">
      <c r="A13" s="38" t="s">
        <v>71</v>
      </c>
      <c r="B13" s="83">
        <f>(B8/B12)*1000</f>
        <v>11.413498836307216</v>
      </c>
      <c r="C13" s="83">
        <f t="shared" ref="C13:N13" si="2">(C8/C12)*1000</f>
        <v>11.339022498060512</v>
      </c>
      <c r="D13" s="83">
        <f t="shared" si="2"/>
        <v>12.093095422808378</v>
      </c>
      <c r="E13" s="83">
        <f t="shared" si="2"/>
        <v>11.112490302560126</v>
      </c>
      <c r="F13" s="83">
        <f t="shared" si="2"/>
        <v>13.101629169899146</v>
      </c>
      <c r="G13" s="83">
        <f t="shared" si="2"/>
        <v>11.103180760279287</v>
      </c>
      <c r="H13" s="83">
        <f t="shared" si="2"/>
        <v>12.83165244375485</v>
      </c>
      <c r="I13" s="83">
        <f t="shared" si="2"/>
        <v>10.795965865011636</v>
      </c>
      <c r="J13" s="83">
        <f t="shared" si="2"/>
        <v>13.151280062063616</v>
      </c>
      <c r="K13" s="83">
        <f t="shared" si="2"/>
        <v>13.055081458494957</v>
      </c>
      <c r="L13" s="83">
        <f t="shared" si="2"/>
        <v>11.534522885958108</v>
      </c>
      <c r="M13" s="83">
        <f t="shared" si="2"/>
        <v>11.494181536074475</v>
      </c>
      <c r="N13" s="83">
        <f t="shared" si="2"/>
        <v>59.059736229635377</v>
      </c>
    </row>
    <row r="14" spans="1:14" ht="15.75" thickBot="1" x14ac:dyDescent="0.3">
      <c r="A14" s="38" t="s">
        <v>72</v>
      </c>
      <c r="B14" s="83">
        <f>(B2+B3+B4+B5+B6+B7+B9)*1000/B12</f>
        <v>16.77734678044996</v>
      </c>
      <c r="C14" s="83">
        <f t="shared" ref="C14:N14" si="3">(C2+C3+C4+C5+C6+C7+C9)*1000/C12</f>
        <v>12.273079906904579</v>
      </c>
      <c r="D14" s="83">
        <f t="shared" si="3"/>
        <v>15.812257564003103</v>
      </c>
      <c r="E14" s="83">
        <f t="shared" si="3"/>
        <v>16.158262218774244</v>
      </c>
      <c r="F14" s="83">
        <f t="shared" si="3"/>
        <v>17.588828549262992</v>
      </c>
      <c r="G14" s="83">
        <f t="shared" si="3"/>
        <v>17.711093871217997</v>
      </c>
      <c r="H14" s="83">
        <f t="shared" si="3"/>
        <v>19.456943366951123</v>
      </c>
      <c r="I14" s="83">
        <f t="shared" si="3"/>
        <v>16.35376260667184</v>
      </c>
      <c r="J14" s="83">
        <f t="shared" si="3"/>
        <v>18.60356865787432</v>
      </c>
      <c r="K14" s="83">
        <f t="shared" si="3"/>
        <v>17.066563227307988</v>
      </c>
      <c r="L14" s="83">
        <f t="shared" si="3"/>
        <v>15.050426687354536</v>
      </c>
      <c r="M14" s="83">
        <f t="shared" si="3"/>
        <v>17.771916214119472</v>
      </c>
      <c r="N14" s="83">
        <f t="shared" si="3"/>
        <v>78.609775019394874</v>
      </c>
    </row>
    <row r="15" spans="1:14" ht="15.75" thickBot="1" x14ac:dyDescent="0.3">
      <c r="A15" s="64" t="s">
        <v>73</v>
      </c>
      <c r="B15" s="83">
        <f>SUM(B13:B14)</f>
        <v>28.190845616757176</v>
      </c>
      <c r="C15" s="83">
        <f t="shared" ref="C15:N15" si="4">SUM(C13:C14)</f>
        <v>23.612102404965093</v>
      </c>
      <c r="D15" s="83">
        <f t="shared" si="4"/>
        <v>27.905352986811479</v>
      </c>
      <c r="E15" s="83">
        <f t="shared" si="4"/>
        <v>27.270752521334369</v>
      </c>
      <c r="F15" s="83">
        <f t="shared" si="4"/>
        <v>30.69045771916214</v>
      </c>
      <c r="G15" s="83">
        <f t="shared" si="4"/>
        <v>28.814274631497284</v>
      </c>
      <c r="H15" s="83">
        <f t="shared" si="4"/>
        <v>32.288595810705971</v>
      </c>
      <c r="I15" s="83">
        <f t="shared" si="4"/>
        <v>27.149728471683474</v>
      </c>
      <c r="J15" s="83">
        <f t="shared" si="4"/>
        <v>31.754848719937936</v>
      </c>
      <c r="K15" s="83">
        <f t="shared" si="4"/>
        <v>30.121644685802945</v>
      </c>
      <c r="L15" s="83">
        <f t="shared" si="4"/>
        <v>26.584949573312642</v>
      </c>
      <c r="M15" s="83">
        <f t="shared" si="4"/>
        <v>29.266097750193946</v>
      </c>
      <c r="N15" s="83">
        <f t="shared" si="4"/>
        <v>137.66951124903025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N16"/>
  <sheetViews>
    <sheetView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A13" sqref="A13:A16"/>
    </sheetView>
  </sheetViews>
  <sheetFormatPr defaultRowHeight="15" x14ac:dyDescent="0.25"/>
  <cols>
    <col min="1" max="1" width="60.42578125" customWidth="1"/>
    <col min="2" max="9" width="9.140625" customWidth="1"/>
    <col min="10" max="10" width="10.5703125" customWidth="1"/>
    <col min="11" max="11" width="9.140625" customWidth="1"/>
    <col min="12" max="12" width="12" customWidth="1"/>
    <col min="13" max="13" width="10.85546875" customWidth="1"/>
  </cols>
  <sheetData>
    <row r="1" spans="1:14" ht="26.25" x14ac:dyDescent="0.25">
      <c r="A1" s="11" t="s">
        <v>27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43</v>
      </c>
      <c r="H1" s="10" t="s">
        <v>44</v>
      </c>
      <c r="I1" s="10" t="s">
        <v>45</v>
      </c>
      <c r="J1" s="10" t="s">
        <v>46</v>
      </c>
      <c r="K1" s="10" t="s">
        <v>47</v>
      </c>
      <c r="L1" s="10" t="s">
        <v>48</v>
      </c>
      <c r="M1" s="10" t="s">
        <v>49</v>
      </c>
      <c r="N1" s="10" t="s">
        <v>7</v>
      </c>
    </row>
    <row r="2" spans="1:14" x14ac:dyDescent="0.25">
      <c r="A2" s="2" t="s">
        <v>10</v>
      </c>
      <c r="B2" s="3">
        <v>0</v>
      </c>
      <c r="C2" s="3">
        <v>0</v>
      </c>
      <c r="D2" s="3">
        <v>4.92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0.2</v>
      </c>
      <c r="M2" s="3">
        <v>2.92</v>
      </c>
      <c r="N2" s="85">
        <f>SUM(D2:M2)</f>
        <v>8.0399999999999991</v>
      </c>
    </row>
    <row r="3" spans="1:14" x14ac:dyDescent="0.25">
      <c r="A3" s="2" t="s">
        <v>11</v>
      </c>
      <c r="B3" s="3">
        <v>0.48</v>
      </c>
      <c r="C3" s="3">
        <v>2.2599999999999998</v>
      </c>
      <c r="D3" s="3">
        <v>0</v>
      </c>
      <c r="E3" s="3">
        <v>0.56000000000000005</v>
      </c>
      <c r="F3" s="3">
        <v>0.46</v>
      </c>
      <c r="G3" s="3">
        <v>2.04</v>
      </c>
      <c r="H3" s="3">
        <v>0.44</v>
      </c>
      <c r="I3" s="3">
        <v>0.16</v>
      </c>
      <c r="J3" s="3">
        <v>0.64</v>
      </c>
      <c r="K3" s="3">
        <v>0.42</v>
      </c>
      <c r="L3" s="3">
        <v>0.48</v>
      </c>
      <c r="M3" s="3">
        <v>0</v>
      </c>
      <c r="N3" s="85">
        <f t="shared" ref="N3:N7" si="0">SUM(D3:M3)</f>
        <v>5.1999999999999993</v>
      </c>
    </row>
    <row r="4" spans="1:14" x14ac:dyDescent="0.25">
      <c r="A4" s="2" t="s">
        <v>12</v>
      </c>
      <c r="B4" s="3">
        <v>2.52</v>
      </c>
      <c r="C4" s="3">
        <v>1.1399999999999999</v>
      </c>
      <c r="D4" s="3">
        <v>2.48</v>
      </c>
      <c r="E4" s="3">
        <v>4.2</v>
      </c>
      <c r="F4" s="3">
        <v>0</v>
      </c>
      <c r="G4" s="3">
        <v>3.64</v>
      </c>
      <c r="H4" s="3">
        <v>3.16</v>
      </c>
      <c r="I4" s="3">
        <v>0</v>
      </c>
      <c r="J4" s="3">
        <v>7.12</v>
      </c>
      <c r="K4" s="3">
        <v>2.84</v>
      </c>
      <c r="L4" s="3">
        <v>0.87</v>
      </c>
      <c r="M4" s="3">
        <v>15.21</v>
      </c>
      <c r="N4" s="85">
        <f t="shared" si="0"/>
        <v>39.520000000000003</v>
      </c>
    </row>
    <row r="5" spans="1:14" x14ac:dyDescent="0.25">
      <c r="A5" s="2" t="s">
        <v>17</v>
      </c>
      <c r="B5" s="3">
        <v>2.36</v>
      </c>
      <c r="C5" s="3">
        <v>3.5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0.92</v>
      </c>
      <c r="M5" s="3">
        <v>7.46</v>
      </c>
      <c r="N5" s="85">
        <f t="shared" si="0"/>
        <v>8.3800000000000008</v>
      </c>
    </row>
    <row r="6" spans="1:14" x14ac:dyDescent="0.25">
      <c r="A6" s="2" t="s">
        <v>13</v>
      </c>
      <c r="B6" s="3">
        <v>1.78</v>
      </c>
      <c r="C6" s="3">
        <v>0</v>
      </c>
      <c r="D6" s="3">
        <v>0</v>
      </c>
      <c r="E6" s="3">
        <v>1.22</v>
      </c>
      <c r="F6" s="3">
        <v>0.66</v>
      </c>
      <c r="G6" s="3">
        <v>0</v>
      </c>
      <c r="H6" s="3">
        <v>1.62</v>
      </c>
      <c r="I6" s="3">
        <v>0.66</v>
      </c>
      <c r="J6" s="3">
        <v>1.1399999999999999</v>
      </c>
      <c r="K6" s="3">
        <v>1.22</v>
      </c>
      <c r="L6" s="3">
        <v>0.81</v>
      </c>
      <c r="M6" s="3">
        <v>6.18</v>
      </c>
      <c r="N6" s="85">
        <f t="shared" si="0"/>
        <v>13.51</v>
      </c>
    </row>
    <row r="7" spans="1:14" x14ac:dyDescent="0.25">
      <c r="A7" s="2" t="s">
        <v>69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5.42</v>
      </c>
      <c r="M7" s="3">
        <v>20.52</v>
      </c>
      <c r="N7" s="85">
        <f t="shared" si="0"/>
        <v>25.939999999999998</v>
      </c>
    </row>
    <row r="8" spans="1:14" x14ac:dyDescent="0.25">
      <c r="A8" s="2" t="s">
        <v>8</v>
      </c>
      <c r="B8" s="3">
        <v>123.76</v>
      </c>
      <c r="C8" s="3">
        <v>118.12</v>
      </c>
      <c r="D8" s="3">
        <v>134.34</v>
      </c>
      <c r="E8" s="3">
        <v>116.64</v>
      </c>
      <c r="F8" s="3">
        <v>139.69999999999999</v>
      </c>
      <c r="G8" s="3">
        <v>125.56</v>
      </c>
      <c r="H8" s="3">
        <v>143.68</v>
      </c>
      <c r="I8" s="3">
        <v>152.4</v>
      </c>
      <c r="J8" s="3">
        <v>134.36000000000001</v>
      </c>
      <c r="K8" s="3">
        <v>141.32</v>
      </c>
      <c r="L8" s="3">
        <v>106.18</v>
      </c>
      <c r="M8" s="3">
        <v>20.420000000000002</v>
      </c>
      <c r="N8" s="85">
        <f>SUM(B8:M8)</f>
        <v>1456.48</v>
      </c>
    </row>
    <row r="9" spans="1:14" x14ac:dyDescent="0.25">
      <c r="A9" s="56" t="s">
        <v>15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2.72</v>
      </c>
      <c r="L9" s="3">
        <v>2.66</v>
      </c>
      <c r="M9" s="3">
        <v>5.0999999999999996</v>
      </c>
      <c r="N9" s="85">
        <f>SUM(B9:M9)</f>
        <v>10.48</v>
      </c>
    </row>
    <row r="10" spans="1:14" ht="15.75" thickBot="1" x14ac:dyDescent="0.3">
      <c r="A10" s="2" t="s">
        <v>24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>
        <v>4.5</v>
      </c>
      <c r="N10" s="7">
        <f>SUM(M10)</f>
        <v>4.5</v>
      </c>
    </row>
    <row r="11" spans="1:14" ht="15.75" thickBot="1" x14ac:dyDescent="0.3">
      <c r="A11" s="25" t="s">
        <v>31</v>
      </c>
      <c r="B11" s="22">
        <f t="shared" ref="B11:K11" si="1">SUM(B2:B9)</f>
        <v>130.9</v>
      </c>
      <c r="C11" s="22">
        <f t="shared" si="1"/>
        <v>125.02000000000001</v>
      </c>
      <c r="D11" s="22">
        <f t="shared" si="1"/>
        <v>141.74</v>
      </c>
      <c r="E11" s="22">
        <f t="shared" si="1"/>
        <v>122.62</v>
      </c>
      <c r="F11" s="22">
        <f t="shared" si="1"/>
        <v>140.82</v>
      </c>
      <c r="G11" s="22">
        <f t="shared" si="1"/>
        <v>131.24</v>
      </c>
      <c r="H11" s="22">
        <f t="shared" si="1"/>
        <v>148.9</v>
      </c>
      <c r="I11" s="22">
        <f t="shared" si="1"/>
        <v>153.22</v>
      </c>
      <c r="J11" s="22">
        <f t="shared" si="1"/>
        <v>143.26000000000002</v>
      </c>
      <c r="K11" s="22">
        <f t="shared" si="1"/>
        <v>148.51999999999998</v>
      </c>
      <c r="L11" s="22">
        <f>SUM(L2:L9)</f>
        <v>117.54</v>
      </c>
      <c r="M11" s="22">
        <f>SUM(M2:M10)</f>
        <v>82.31</v>
      </c>
      <c r="N11" s="8">
        <f>SUM(N2:N10)</f>
        <v>1572.05</v>
      </c>
    </row>
    <row r="12" spans="1:14" ht="15.75" thickBot="1" x14ac:dyDescent="0.3">
      <c r="A12" s="25" t="s">
        <v>29</v>
      </c>
      <c r="B12" s="21">
        <f t="shared" ref="B12:J12" si="2">(B2+B3+B4+B5+B6+B9)/B11*100</f>
        <v>5.4545454545454541</v>
      </c>
      <c r="C12" s="21">
        <f t="shared" si="2"/>
        <v>5.5191169412893926</v>
      </c>
      <c r="D12" s="21">
        <f t="shared" si="2"/>
        <v>5.2208268660928461</v>
      </c>
      <c r="E12" s="21">
        <f t="shared" si="2"/>
        <v>4.87685532539553</v>
      </c>
      <c r="F12" s="21">
        <f t="shared" si="2"/>
        <v>0.79534157079960244</v>
      </c>
      <c r="G12" s="21">
        <f t="shared" si="2"/>
        <v>4.3279487960987497</v>
      </c>
      <c r="H12" s="21">
        <f t="shared" si="2"/>
        <v>3.505708529214238</v>
      </c>
      <c r="I12" s="21">
        <f t="shared" si="2"/>
        <v>0.53517817517295396</v>
      </c>
      <c r="J12" s="21">
        <f t="shared" si="2"/>
        <v>6.2124808041323458</v>
      </c>
      <c r="K12" s="21">
        <f>(K2+K3+K4+K5+K6+K9)/K11*100</f>
        <v>4.8478319418260165</v>
      </c>
      <c r="L12" s="21">
        <f>(L2+L3+L4+L5+L6+L7)/L8*100</f>
        <v>8.193633452627612</v>
      </c>
      <c r="M12" s="21">
        <f>(M2+M3+M4+M5+M6+M7+M9+M10)/M11*100</f>
        <v>75.191349775239956</v>
      </c>
      <c r="N12" s="9">
        <f>(N2+N3+N4+N5+N6+N7)/N11*100</f>
        <v>6.3986514423841481</v>
      </c>
    </row>
    <row r="13" spans="1:14" ht="15.75" thickBot="1" x14ac:dyDescent="0.3">
      <c r="A13" s="63" t="s">
        <v>70</v>
      </c>
      <c r="B13" s="8">
        <v>1910</v>
      </c>
      <c r="C13" s="8">
        <v>1910</v>
      </c>
      <c r="D13" s="8">
        <v>1910</v>
      </c>
      <c r="E13" s="8">
        <v>1910</v>
      </c>
      <c r="F13" s="8">
        <v>1910</v>
      </c>
      <c r="G13" s="8">
        <v>1910</v>
      </c>
      <c r="H13" s="8">
        <v>1910</v>
      </c>
      <c r="I13" s="8">
        <v>1910</v>
      </c>
      <c r="J13" s="8">
        <v>1910</v>
      </c>
      <c r="K13" s="8">
        <v>1910</v>
      </c>
      <c r="L13" s="8">
        <v>1910</v>
      </c>
      <c r="M13" s="8">
        <v>1910</v>
      </c>
      <c r="N13" s="8">
        <v>1910</v>
      </c>
    </row>
    <row r="14" spans="1:14" ht="15.75" thickBot="1" x14ac:dyDescent="0.3">
      <c r="A14" s="38" t="s">
        <v>71</v>
      </c>
      <c r="B14" s="83">
        <f>(B8/B13)*1000</f>
        <v>64.795811518324612</v>
      </c>
      <c r="C14" s="83">
        <f t="shared" ref="C14:D14" si="3">(C8/C13)*1000</f>
        <v>61.842931937172779</v>
      </c>
      <c r="D14" s="83">
        <f t="shared" si="3"/>
        <v>70.33507853403141</v>
      </c>
      <c r="E14" s="83">
        <f t="shared" ref="E14" si="4">(E8/E13)*1000</f>
        <v>61.068062827225127</v>
      </c>
      <c r="F14" s="83">
        <f t="shared" ref="F14" si="5">(F8/F13)*1000</f>
        <v>73.141361256544499</v>
      </c>
      <c r="G14" s="83">
        <f t="shared" ref="G14" si="6">(G8/G13)*1000</f>
        <v>65.738219895287955</v>
      </c>
      <c r="H14" s="83">
        <f t="shared" ref="H14" si="7">(H8/H13)*1000</f>
        <v>75.22513089005237</v>
      </c>
      <c r="I14" s="83">
        <f t="shared" ref="I14" si="8">(I8/I13)*1000</f>
        <v>79.790575916230367</v>
      </c>
      <c r="J14" s="83">
        <f t="shared" ref="J14" si="9">(J8/J13)*1000</f>
        <v>70.345549738219916</v>
      </c>
      <c r="K14" s="83">
        <f t="shared" ref="K14" si="10">(K8/K13)*1000</f>
        <v>73.989528795811509</v>
      </c>
      <c r="L14" s="83">
        <f t="shared" ref="L14" si="11">(L8/L13)*1000</f>
        <v>55.591623036649217</v>
      </c>
      <c r="M14" s="83">
        <f t="shared" ref="M14" si="12">(M8/M13)*1000</f>
        <v>10.691099476439792</v>
      </c>
      <c r="N14" s="83">
        <f t="shared" ref="N14" si="13">(N8/N13)*1000</f>
        <v>762.55497382198951</v>
      </c>
    </row>
    <row r="15" spans="1:14" ht="15.75" thickBot="1" x14ac:dyDescent="0.3">
      <c r="A15" s="38" t="s">
        <v>72</v>
      </c>
      <c r="B15" s="83">
        <f>(B2+B3+B4+B5+B6+B7+B10)*1000/B13</f>
        <v>3.738219895287958</v>
      </c>
      <c r="C15" s="83">
        <f t="shared" ref="C15:M15" si="14">(C2+C3+C4+C5+C6+C7+C10)*1000/C13</f>
        <v>3.6125654450261777</v>
      </c>
      <c r="D15" s="83">
        <f t="shared" si="14"/>
        <v>3.8743455497382198</v>
      </c>
      <c r="E15" s="83">
        <f t="shared" si="14"/>
        <v>3.1308900523560204</v>
      </c>
      <c r="F15" s="83">
        <f t="shared" si="14"/>
        <v>0.58638743455497377</v>
      </c>
      <c r="G15" s="83">
        <f t="shared" si="14"/>
        <v>2.9738219895287958</v>
      </c>
      <c r="H15" s="83">
        <f t="shared" si="14"/>
        <v>2.7329842931937178</v>
      </c>
      <c r="I15" s="83">
        <f t="shared" si="14"/>
        <v>0.42931937172774876</v>
      </c>
      <c r="J15" s="83">
        <f t="shared" si="14"/>
        <v>4.6596858638743459</v>
      </c>
      <c r="K15" s="83">
        <f t="shared" si="14"/>
        <v>2.3455497382198947</v>
      </c>
      <c r="L15" s="83">
        <f t="shared" si="14"/>
        <v>4.5549738219895284</v>
      </c>
      <c r="M15" s="83">
        <f t="shared" si="14"/>
        <v>29.73298429319372</v>
      </c>
      <c r="N15" s="83">
        <f>(N2+N3+N4+N5+N6+N7+N9+N10)*1000/N13</f>
        <v>60.507853403141368</v>
      </c>
    </row>
    <row r="16" spans="1:14" ht="15.75" thickBot="1" x14ac:dyDescent="0.3">
      <c r="A16" s="64" t="s">
        <v>73</v>
      </c>
      <c r="B16" s="83">
        <f>SUM(B14:B15)</f>
        <v>68.534031413612567</v>
      </c>
      <c r="C16" s="83">
        <f t="shared" ref="C16:D16" si="15">SUM(C14:C15)</f>
        <v>65.455497382198956</v>
      </c>
      <c r="D16" s="83">
        <f t="shared" si="15"/>
        <v>74.209424083769633</v>
      </c>
      <c r="E16" s="83">
        <f t="shared" ref="E16" si="16">SUM(E14:E15)</f>
        <v>64.198952879581142</v>
      </c>
      <c r="F16" s="83">
        <f t="shared" ref="F16" si="17">SUM(F14:F15)</f>
        <v>73.727748691099478</v>
      </c>
      <c r="G16" s="83">
        <f t="shared" ref="G16" si="18">SUM(G14:G15)</f>
        <v>68.712041884816756</v>
      </c>
      <c r="H16" s="83">
        <f t="shared" ref="H16" si="19">SUM(H14:H15)</f>
        <v>77.958115183246093</v>
      </c>
      <c r="I16" s="83">
        <f t="shared" ref="I16" si="20">SUM(I14:I15)</f>
        <v>80.21989528795811</v>
      </c>
      <c r="J16" s="83">
        <f t="shared" ref="J16" si="21">SUM(J14:J15)</f>
        <v>75.00523560209426</v>
      </c>
      <c r="K16" s="83">
        <f t="shared" ref="K16" si="22">SUM(K14:K15)</f>
        <v>76.33507853403141</v>
      </c>
      <c r="L16" s="83">
        <f t="shared" ref="L16" si="23">SUM(L14:L15)</f>
        <v>60.146596858638745</v>
      </c>
      <c r="M16" s="83">
        <f t="shared" ref="M16" si="24">SUM(M14:M15)</f>
        <v>40.424083769633512</v>
      </c>
      <c r="N16" s="83">
        <f>SUM(N14:N15)</f>
        <v>823.06282722513083</v>
      </c>
    </row>
  </sheetData>
  <pageMargins left="0.7" right="0.7" top="0.75" bottom="0.75" header="0.3" footer="0.3"/>
  <pageSetup paperSize="9" orientation="portrait" r:id="rId1"/>
  <ignoredErrors>
    <ignoredError sqref="K11" formula="1"/>
    <ignoredError sqref="N2:N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2</vt:i4>
      </vt:variant>
    </vt:vector>
  </HeadingPairs>
  <TitlesOfParts>
    <vt:vector size="14" baseType="lpstr">
      <vt:lpstr>Riepilogo</vt:lpstr>
      <vt:lpstr>Capranica prenestina</vt:lpstr>
      <vt:lpstr>Carpineto Romano</vt:lpstr>
      <vt:lpstr>Colleferro</vt:lpstr>
      <vt:lpstr>Gavignano</vt:lpstr>
      <vt:lpstr>Genazzano</vt:lpstr>
      <vt:lpstr>Gorga</vt:lpstr>
      <vt:lpstr>Labico</vt:lpstr>
      <vt:lpstr>Nemi</vt:lpstr>
      <vt:lpstr>Segni</vt:lpstr>
      <vt:lpstr>Totale</vt:lpstr>
      <vt:lpstr>Foglio25</vt:lpstr>
      <vt:lpstr>Colleferro!Area_stampa</vt:lpstr>
      <vt:lpstr>Riepilogo!Area_stampa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Simone</cp:lastModifiedBy>
  <cp:lastPrinted>2021-01-21T14:10:44Z</cp:lastPrinted>
  <dcterms:modified xsi:type="dcterms:W3CDTF">2021-01-21T15:01:12Z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